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radiologie-imagistica punctaje" sheetId="6" r:id="rId1"/>
  </sheets>
  <calcPr calcId="125725"/>
</workbook>
</file>

<file path=xl/calcChain.xml><?xml version="1.0" encoding="utf-8"?>
<calcChain xmlns="http://schemas.openxmlformats.org/spreadsheetml/2006/main">
  <c r="E70" i="6"/>
  <c r="R63"/>
  <c r="P63"/>
  <c r="O63"/>
  <c r="N63"/>
  <c r="M63"/>
  <c r="K63"/>
  <c r="J63"/>
  <c r="I63"/>
  <c r="G63"/>
  <c r="Q63" s="1"/>
  <c r="Q68"/>
  <c r="G68"/>
  <c r="Q66"/>
  <c r="G66"/>
  <c r="L59"/>
  <c r="G59"/>
  <c r="R25"/>
  <c r="O25"/>
  <c r="N25"/>
  <c r="M25"/>
  <c r="J25"/>
  <c r="I25"/>
  <c r="F25"/>
  <c r="P25" s="1"/>
  <c r="R61"/>
  <c r="P61"/>
  <c r="O61"/>
  <c r="M61"/>
  <c r="K61"/>
  <c r="J61"/>
  <c r="D61"/>
  <c r="G61" s="1"/>
  <c r="L56"/>
  <c r="G56"/>
  <c r="R50"/>
  <c r="P50"/>
  <c r="O50"/>
  <c r="N50"/>
  <c r="M50"/>
  <c r="K50"/>
  <c r="J50"/>
  <c r="I50"/>
  <c r="G50"/>
  <c r="Q50" s="1"/>
  <c r="G46"/>
  <c r="Q42"/>
  <c r="G42"/>
  <c r="O41"/>
  <c r="N41"/>
  <c r="J41"/>
  <c r="I41"/>
  <c r="H41"/>
  <c r="R41" s="1"/>
  <c r="F41"/>
  <c r="K41" s="1"/>
  <c r="L37"/>
  <c r="G37"/>
  <c r="Q31"/>
  <c r="G31"/>
  <c r="R22"/>
  <c r="P22"/>
  <c r="O22"/>
  <c r="N22"/>
  <c r="K22"/>
  <c r="J22"/>
  <c r="I22"/>
  <c r="G22"/>
  <c r="Q22" s="1"/>
  <c r="L20"/>
  <c r="G20"/>
  <c r="L19"/>
  <c r="G19"/>
  <c r="R10"/>
  <c r="P10"/>
  <c r="O10"/>
  <c r="O70" s="1"/>
  <c r="N10"/>
  <c r="M10"/>
  <c r="K10"/>
  <c r="J10"/>
  <c r="J70" s="1"/>
  <c r="I10"/>
  <c r="G10"/>
  <c r="L10" s="1"/>
  <c r="R60"/>
  <c r="P60"/>
  <c r="O60"/>
  <c r="N60"/>
  <c r="M60"/>
  <c r="K60"/>
  <c r="J60"/>
  <c r="I60"/>
  <c r="G60"/>
  <c r="L60" s="1"/>
  <c r="R57"/>
  <c r="P57"/>
  <c r="Q57" s="1"/>
  <c r="L57"/>
  <c r="H57"/>
  <c r="F57"/>
  <c r="G57" s="1"/>
  <c r="R55"/>
  <c r="P55"/>
  <c r="Q55" s="1"/>
  <c r="L55"/>
  <c r="H55"/>
  <c r="F55"/>
  <c r="G55" s="1"/>
  <c r="R52"/>
  <c r="P52"/>
  <c r="O52"/>
  <c r="N52"/>
  <c r="M52"/>
  <c r="K52"/>
  <c r="J52"/>
  <c r="I52"/>
  <c r="G52"/>
  <c r="L52" s="1"/>
  <c r="R48"/>
  <c r="P48"/>
  <c r="O48"/>
  <c r="N48"/>
  <c r="M48"/>
  <c r="K48"/>
  <c r="J48"/>
  <c r="I48"/>
  <c r="G48"/>
  <c r="L48" s="1"/>
  <c r="R47"/>
  <c r="P47"/>
  <c r="O47"/>
  <c r="N47"/>
  <c r="M47"/>
  <c r="K47"/>
  <c r="J47"/>
  <c r="I47"/>
  <c r="G47"/>
  <c r="L47" s="1"/>
  <c r="R33"/>
  <c r="P33"/>
  <c r="O33"/>
  <c r="N33"/>
  <c r="M33"/>
  <c r="K33"/>
  <c r="J33"/>
  <c r="I33"/>
  <c r="G33"/>
  <c r="Q33" s="1"/>
  <c r="Q30"/>
  <c r="L30"/>
  <c r="G30"/>
  <c r="Q29"/>
  <c r="L29"/>
  <c r="G29"/>
  <c r="Q15"/>
  <c r="L15"/>
  <c r="G15"/>
  <c r="R64"/>
  <c r="P64"/>
  <c r="O64"/>
  <c r="N64"/>
  <c r="K64"/>
  <c r="J64"/>
  <c r="I64"/>
  <c r="G64"/>
  <c r="R67"/>
  <c r="P67"/>
  <c r="O67"/>
  <c r="N67"/>
  <c r="M67"/>
  <c r="K67"/>
  <c r="J67"/>
  <c r="I67"/>
  <c r="G67"/>
  <c r="R54"/>
  <c r="Q54"/>
  <c r="L54"/>
  <c r="G54"/>
  <c r="R53"/>
  <c r="P53"/>
  <c r="O53"/>
  <c r="N53"/>
  <c r="M53"/>
  <c r="K53"/>
  <c r="J53"/>
  <c r="I53"/>
  <c r="G53"/>
  <c r="R51"/>
  <c r="P51"/>
  <c r="O51"/>
  <c r="N51"/>
  <c r="M51"/>
  <c r="K51"/>
  <c r="J51"/>
  <c r="I51"/>
  <c r="G51"/>
  <c r="R45"/>
  <c r="P45"/>
  <c r="O45"/>
  <c r="N45"/>
  <c r="M45"/>
  <c r="K45"/>
  <c r="J45"/>
  <c r="I45"/>
  <c r="G45"/>
  <c r="R38"/>
  <c r="P38"/>
  <c r="O38"/>
  <c r="N38"/>
  <c r="M38"/>
  <c r="K38"/>
  <c r="J38"/>
  <c r="I38"/>
  <c r="G38"/>
  <c r="R36"/>
  <c r="P36"/>
  <c r="O36"/>
  <c r="N36"/>
  <c r="M36"/>
  <c r="K36"/>
  <c r="J36"/>
  <c r="I36"/>
  <c r="G36"/>
  <c r="Q69"/>
  <c r="G69"/>
  <c r="Q21"/>
  <c r="L21"/>
  <c r="G21"/>
  <c r="Q14"/>
  <c r="L14"/>
  <c r="G14"/>
  <c r="R12"/>
  <c r="P12"/>
  <c r="O12"/>
  <c r="N12"/>
  <c r="M12"/>
  <c r="K12"/>
  <c r="J12"/>
  <c r="I12"/>
  <c r="G12"/>
  <c r="Q58"/>
  <c r="L58"/>
  <c r="G58"/>
  <c r="R49"/>
  <c r="P49"/>
  <c r="O49"/>
  <c r="N49"/>
  <c r="M49"/>
  <c r="K49"/>
  <c r="J49"/>
  <c r="I49"/>
  <c r="G49"/>
  <c r="P44"/>
  <c r="O44"/>
  <c r="N44"/>
  <c r="K44"/>
  <c r="J44"/>
  <c r="I44"/>
  <c r="G44"/>
  <c r="Q43"/>
  <c r="L43"/>
  <c r="G43"/>
  <c r="Q39"/>
  <c r="G39"/>
  <c r="R28"/>
  <c r="P28"/>
  <c r="O28"/>
  <c r="N28"/>
  <c r="M28"/>
  <c r="K28"/>
  <c r="J28"/>
  <c r="I28"/>
  <c r="G28"/>
  <c r="R27"/>
  <c r="R70" s="1"/>
  <c r="P27"/>
  <c r="O27"/>
  <c r="N27"/>
  <c r="M27"/>
  <c r="K27"/>
  <c r="J27"/>
  <c r="I27"/>
  <c r="G27"/>
  <c r="Q26"/>
  <c r="L26"/>
  <c r="G26"/>
  <c r="Q13"/>
  <c r="L13"/>
  <c r="G13"/>
  <c r="N17"/>
  <c r="I17"/>
  <c r="P34"/>
  <c r="O34"/>
  <c r="N34"/>
  <c r="K34"/>
  <c r="J34"/>
  <c r="I34"/>
  <c r="G11"/>
  <c r="G16"/>
  <c r="G17"/>
  <c r="G18"/>
  <c r="G23"/>
  <c r="G24"/>
  <c r="G32"/>
  <c r="G34"/>
  <c r="G35"/>
  <c r="G40"/>
  <c r="G62"/>
  <c r="G65"/>
  <c r="L11"/>
  <c r="L16"/>
  <c r="L23"/>
  <c r="L24"/>
  <c r="L32"/>
  <c r="L35"/>
  <c r="L40"/>
  <c r="R17"/>
  <c r="P17"/>
  <c r="O17"/>
  <c r="M17"/>
  <c r="K17"/>
  <c r="J17"/>
  <c r="Q11"/>
  <c r="Q16"/>
  <c r="Q23"/>
  <c r="Q24"/>
  <c r="Q32"/>
  <c r="Q35"/>
  <c r="Q40"/>
  <c r="Q62"/>
  <c r="P18"/>
  <c r="O18"/>
  <c r="N18"/>
  <c r="L62"/>
  <c r="L65"/>
  <c r="L9"/>
  <c r="K18"/>
  <c r="J18"/>
  <c r="I18"/>
  <c r="Q9"/>
  <c r="Q65"/>
  <c r="G9"/>
  <c r="N70" l="1"/>
  <c r="F70"/>
  <c r="M41"/>
  <c r="M70" s="1"/>
  <c r="D70"/>
  <c r="H70"/>
  <c r="L18"/>
  <c r="I61"/>
  <c r="I70" s="1"/>
  <c r="N61"/>
  <c r="Q47"/>
  <c r="L51"/>
  <c r="L34"/>
  <c r="Q48"/>
  <c r="Q10"/>
  <c r="L27"/>
  <c r="Q27"/>
  <c r="Q36"/>
  <c r="L38"/>
  <c r="Q60"/>
  <c r="K25"/>
  <c r="K70" s="1"/>
  <c r="L63"/>
  <c r="G25"/>
  <c r="G70" s="1"/>
  <c r="L61"/>
  <c r="Q61"/>
  <c r="L50"/>
  <c r="L22"/>
  <c r="P41"/>
  <c r="P70" s="1"/>
  <c r="G41"/>
  <c r="Q52"/>
  <c r="L33"/>
  <c r="Q34"/>
  <c r="L44"/>
  <c r="L36"/>
  <c r="Q18"/>
  <c r="L17"/>
  <c r="Q49"/>
  <c r="L12"/>
  <c r="Q51"/>
  <c r="Q45"/>
  <c r="Q67"/>
  <c r="L64"/>
  <c r="Q44"/>
  <c r="L28"/>
  <c r="Q12"/>
  <c r="Q38"/>
  <c r="L45"/>
  <c r="L53"/>
  <c r="Q53"/>
  <c r="L49"/>
  <c r="Q64"/>
  <c r="Q28"/>
  <c r="Q17"/>
  <c r="L70" l="1"/>
  <c r="Q70"/>
  <c r="L25"/>
  <c r="Q25"/>
  <c r="L41"/>
  <c r="Q41"/>
</calcChain>
</file>

<file path=xl/sharedStrings.xml><?xml version="1.0" encoding="utf-8"?>
<sst xmlns="http://schemas.openxmlformats.org/spreadsheetml/2006/main" count="150" uniqueCount="137">
  <si>
    <t>RADIOLOGIE SI IMAGISTICA</t>
  </si>
  <si>
    <t>CONTRACTE PARACLINIC</t>
  </si>
  <si>
    <t>PUNCTAJE CONFORM CRITERII ANEXA 20</t>
  </si>
  <si>
    <t>TOTAL</t>
  </si>
  <si>
    <t>RADIOLOGIE CONVENTIONALA</t>
  </si>
  <si>
    <t>INALTA PERFORMANTA</t>
  </si>
  <si>
    <t>Nr.crt.</t>
  </si>
  <si>
    <t>CONTR. P</t>
  </si>
  <si>
    <t>DEN.FURNIZOR</t>
  </si>
  <si>
    <t>CRITERIUL EVALUARE</t>
  </si>
  <si>
    <t>PUNCTAJ DISPONIBILITATE</t>
  </si>
  <si>
    <t>PUNCTAJ CAPACITATE TEHNICA</t>
  </si>
  <si>
    <t>PUNCTAJ RESURSE UMANE</t>
  </si>
  <si>
    <t>PUNCTAJ LOGISTICA</t>
  </si>
  <si>
    <t>P0002</t>
  </si>
  <si>
    <t>SCM POLI-MED APACA</t>
  </si>
  <si>
    <t>P0013</t>
  </si>
  <si>
    <t>Institutul National de Geriatrie şi Gerontologie Ana Aslan</t>
  </si>
  <si>
    <t>P0065</t>
  </si>
  <si>
    <t>C.M.I.  DR. OLTEANU BOGDAN STEFAN</t>
  </si>
  <si>
    <t>P0072</t>
  </si>
  <si>
    <t>SC SANADOR SRL</t>
  </si>
  <si>
    <t>P0107</t>
  </si>
  <si>
    <t>C.M.I. DR. STANESCU GEORGETA</t>
  </si>
  <si>
    <t>P0114</t>
  </si>
  <si>
    <t>SPITALUL CLINIC COLENTINA</t>
  </si>
  <si>
    <t>P0176</t>
  </si>
  <si>
    <t>SPITALUL CLINIC DE URGENTA PENTRU COPII "M.S.CURIE"</t>
  </si>
  <si>
    <t>P0178</t>
  </si>
  <si>
    <t>FUNDATIA RENASTEREA</t>
  </si>
  <si>
    <t>P0242</t>
  </si>
  <si>
    <t>SC MATE-FIN MEDICAL SRL</t>
  </si>
  <si>
    <t>P0302</t>
  </si>
  <si>
    <t>SC MEDIMA HEALTH SRL</t>
  </si>
  <si>
    <t>P0306</t>
  </si>
  <si>
    <t>INTER HEALTH SYSTEMS SA</t>
  </si>
  <si>
    <t xml:space="preserve">TOTAL  </t>
  </si>
  <si>
    <t>P0081</t>
  </si>
  <si>
    <t>P0162</t>
  </si>
  <si>
    <t>S.C. MEDIRA S.R.L.</t>
  </si>
  <si>
    <t>S.C. LOTUS MED S.R.L.</t>
  </si>
  <si>
    <t>P0044</t>
  </si>
  <si>
    <t>SC PULS MEDICA SRL</t>
  </si>
  <si>
    <t>P0121</t>
  </si>
  <si>
    <t>SC LIL MED SRL</t>
  </si>
  <si>
    <t>P0127</t>
  </si>
  <si>
    <t>SC CENTRUL MEDICAL UNIREA SRL</t>
  </si>
  <si>
    <t>P0250</t>
  </si>
  <si>
    <t>P0261</t>
  </si>
  <si>
    <t>FUNDATIA VICTOR BABES</t>
  </si>
  <si>
    <t>P0296</t>
  </si>
  <si>
    <t>INMSC ALESSANDRU RUSESCU</t>
  </si>
  <si>
    <t>P0037</t>
  </si>
  <si>
    <t>SC MED LIFE SA</t>
  </si>
  <si>
    <t>P0046</t>
  </si>
  <si>
    <t>P0268</t>
  </si>
  <si>
    <t>Sp.Cl. N.MALAXA</t>
  </si>
  <si>
    <t>P0129</t>
  </si>
  <si>
    <t>SC AFIDEEA ROMANIA</t>
  </si>
  <si>
    <t>P0231</t>
  </si>
  <si>
    <t>SC MEDICOVER SRL</t>
  </si>
  <si>
    <t>SC EGOTEST SRL</t>
  </si>
  <si>
    <t>P0254</t>
  </si>
  <si>
    <t>SC MEDICOVER HOSPITAL SRL</t>
  </si>
  <si>
    <t>S.C. ALFA MEDICAL S.R.L.</t>
  </si>
  <si>
    <t>P0092</t>
  </si>
  <si>
    <t>MOCANU IULIA</t>
  </si>
  <si>
    <t>P0320</t>
  </si>
  <si>
    <t>SC CENTRUL MEDICAL MED AS 2003 SRL</t>
  </si>
  <si>
    <t>P0204</t>
  </si>
  <si>
    <t>ODELGA OPERATOR SRL</t>
  </si>
  <si>
    <t>P0225</t>
  </si>
  <si>
    <t>MEDICAL PRESTIGE SRL</t>
  </si>
  <si>
    <t>P0256</t>
  </si>
  <si>
    <t>CM POLICLINICO DI MONZA SRL</t>
  </si>
  <si>
    <t>P0277</t>
  </si>
  <si>
    <t>SC MNT HEALTHCARE EUROPE SRL</t>
  </si>
  <si>
    <t>P0281</t>
  </si>
  <si>
    <t>SP.PANTELIMON</t>
  </si>
  <si>
    <t>P0318</t>
  </si>
  <si>
    <t>SC DONNA MEDPLUS SRL</t>
  </si>
  <si>
    <t>P0305</t>
  </si>
  <si>
    <t>SPITALUL CLINIC UNIVERSITAR BUCURESTI</t>
  </si>
  <si>
    <t>P0132</t>
  </si>
  <si>
    <t>SC CENTRUL MEDICAL DELFINULUI SRL</t>
  </si>
  <si>
    <t>P0136</t>
  </si>
  <si>
    <t>S.C. HUMANITAS MEDICAL S.R.L.</t>
  </si>
  <si>
    <t>P0166</t>
  </si>
  <si>
    <t>SC GRAL MEDICAL SRL</t>
  </si>
  <si>
    <t>P0059</t>
  </si>
  <si>
    <t>MEDINST SRL</t>
  </si>
  <si>
    <t>P0258</t>
  </si>
  <si>
    <t>CDT PROVITA SRL</t>
  </si>
  <si>
    <t>P0259</t>
  </si>
  <si>
    <t>DELTA HEALTH CARE SRL</t>
  </si>
  <si>
    <t>P0276</t>
  </si>
  <si>
    <t>BAUMAN CONSTRUCT SRL</t>
  </si>
  <si>
    <t>P0286</t>
  </si>
  <si>
    <t>SC ELDA IMPEX SRL</t>
  </si>
  <si>
    <t>P0288</t>
  </si>
  <si>
    <t>SC BIOMED SCAN SRL</t>
  </si>
  <si>
    <t>P0298</t>
  </si>
  <si>
    <t>SC IDS HISTRIA SRL</t>
  </si>
  <si>
    <t>P0006</t>
  </si>
  <si>
    <t>SC HIPOCRAT 2000 SRL</t>
  </si>
  <si>
    <t>P0098</t>
  </si>
  <si>
    <t>P0207</t>
  </si>
  <si>
    <t>GHENCEA MEDICAL CENTER SRL</t>
  </si>
  <si>
    <t>P0263</t>
  </si>
  <si>
    <t>ST.LUKAS SRL</t>
  </si>
  <si>
    <t>P0287</t>
  </si>
  <si>
    <t>P0301</t>
  </si>
  <si>
    <t>INSTITUTUL ONCOLOGIC AL TRESTIOREANU</t>
  </si>
  <si>
    <t>P0084</t>
  </si>
  <si>
    <t>C.M.I.DR.MOROIANU SILVIA</t>
  </si>
  <si>
    <t>P0085</t>
  </si>
  <si>
    <t>C.M.I.DR.VIZITEU SANDA</t>
  </si>
  <si>
    <t>SPITALUL COLTEA</t>
  </si>
  <si>
    <t>P0161</t>
  </si>
  <si>
    <t>S.C. MED EXPERT S.R.L.</t>
  </si>
  <si>
    <t>P0246</t>
  </si>
  <si>
    <t>SC MEDICALES SERVICII DE SANATATE PREMIUM SRL</t>
  </si>
  <si>
    <t>P0247</t>
  </si>
  <si>
    <t>SC PHOENIX IMAGISTIC CENTER SRL</t>
  </si>
  <si>
    <t>P0257</t>
  </si>
  <si>
    <t>EUREKA SRL</t>
  </si>
  <si>
    <t>SPITALUL SFANTUL IOAN</t>
  </si>
  <si>
    <t>P0115</t>
  </si>
  <si>
    <t>SC HIPERDIA SA</t>
  </si>
  <si>
    <t>P0297</t>
  </si>
  <si>
    <t>INSTITUTUL DE ENDOCRINOLOGIE "DR. C. I. PARHON" BUCURESTI</t>
  </si>
  <si>
    <t>P0317</t>
  </si>
  <si>
    <t>S.C. ONE LIFE S.R.L.</t>
  </si>
  <si>
    <t>P0319</t>
  </si>
  <si>
    <t>DIAGNOST NOW</t>
  </si>
  <si>
    <t>P0304</t>
  </si>
  <si>
    <t>SC INTERCLINIC SRL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</si>
</sst>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0" fontId="3" fillId="0" borderId="0" xfId="2" applyFont="1" applyFill="1"/>
    <xf numFmtId="0" fontId="3" fillId="0" borderId="0" xfId="3" applyFont="1" applyFill="1" applyAlignment="1">
      <alignment horizontal="center"/>
    </xf>
    <xf numFmtId="0" fontId="4" fillId="0" borderId="0" xfId="3" applyFont="1" applyFill="1" applyBorder="1"/>
    <xf numFmtId="0" fontId="3" fillId="0" borderId="0" xfId="2" applyFont="1" applyFill="1" applyBorder="1"/>
    <xf numFmtId="0" fontId="3" fillId="0" borderId="0" xfId="3" applyFont="1" applyFill="1"/>
    <xf numFmtId="0" fontId="3" fillId="0" borderId="0" xfId="3" applyFont="1" applyFill="1" applyBorder="1" applyAlignment="1">
      <alignment horizontal="center"/>
    </xf>
    <xf numFmtId="0" fontId="2" fillId="0" borderId="0" xfId="2" applyFont="1" applyFill="1"/>
    <xf numFmtId="0" fontId="4" fillId="0" borderId="1" xfId="2" applyFont="1" applyFill="1" applyBorder="1"/>
    <xf numFmtId="0" fontId="4" fillId="0" borderId="1" xfId="3" applyFont="1" applyFill="1" applyBorder="1" applyAlignment="1">
      <alignment horizontal="center"/>
    </xf>
    <xf numFmtId="43" fontId="4" fillId="0" borderId="1" xfId="2" applyNumberFormat="1" applyFont="1" applyFill="1" applyBorder="1"/>
    <xf numFmtId="43" fontId="3" fillId="0" borderId="0" xfId="1" applyFont="1" applyFill="1" applyBorder="1"/>
    <xf numFmtId="43" fontId="3" fillId="0" borderId="0" xfId="1" applyFont="1" applyFill="1"/>
    <xf numFmtId="0" fontId="4" fillId="0" borderId="0" xfId="3" applyFont="1" applyFill="1" applyBorder="1" applyAlignment="1">
      <alignment vertical="center"/>
    </xf>
    <xf numFmtId="0" fontId="4" fillId="0" borderId="0" xfId="2" applyFont="1" applyFill="1" applyBorder="1" applyAlignment="1">
      <alignment vertical="center" wrapText="1"/>
    </xf>
    <xf numFmtId="0" fontId="4" fillId="0" borderId="0" xfId="2" applyFont="1" applyFill="1" applyBorder="1"/>
    <xf numFmtId="0" fontId="4" fillId="0" borderId="0" xfId="2" applyFont="1" applyFill="1" applyAlignment="1">
      <alignment horizontal="center"/>
    </xf>
    <xf numFmtId="43" fontId="3" fillId="0" borderId="1" xfId="4" applyFont="1" applyFill="1" applyBorder="1" applyAlignment="1">
      <alignment horizontal="center" wrapText="1"/>
    </xf>
    <xf numFmtId="43" fontId="3" fillId="0" borderId="1" xfId="1" applyFont="1" applyFill="1" applyBorder="1"/>
    <xf numFmtId="43" fontId="3" fillId="0" borderId="1" xfId="4" applyFont="1" applyFill="1" applyBorder="1" applyAlignment="1">
      <alignment horizontal="center"/>
    </xf>
    <xf numFmtId="0" fontId="3" fillId="0" borderId="1" xfId="2" applyFont="1" applyFill="1" applyBorder="1"/>
    <xf numFmtId="43" fontId="3" fillId="0" borderId="1" xfId="5" applyFont="1" applyFill="1" applyBorder="1"/>
    <xf numFmtId="43" fontId="3" fillId="0" borderId="1" xfId="2" applyNumberFormat="1" applyFont="1" applyFill="1" applyBorder="1"/>
    <xf numFmtId="0" fontId="3" fillId="0" borderId="1" xfId="0" applyFont="1" applyFill="1" applyBorder="1" applyAlignment="1">
      <alignment wrapText="1"/>
    </xf>
    <xf numFmtId="43" fontId="3" fillId="0" borderId="1" xfId="4" applyFont="1" applyFill="1" applyBorder="1" applyAlignment="1">
      <alignment horizontal="left" wrapText="1"/>
    </xf>
    <xf numFmtId="43" fontId="3" fillId="0" borderId="2" xfId="4" applyFont="1" applyFill="1" applyBorder="1" applyAlignment="1">
      <alignment horizontal="center" wrapText="1"/>
    </xf>
    <xf numFmtId="0" fontId="3" fillId="0" borderId="1" xfId="3" applyFont="1" applyFill="1" applyBorder="1" applyAlignment="1">
      <alignment horizontal="center"/>
    </xf>
    <xf numFmtId="43" fontId="3" fillId="0" borderId="1" xfId="1" applyFont="1" applyFill="1" applyBorder="1" applyAlignment="1">
      <alignment wrapText="1"/>
    </xf>
    <xf numFmtId="43" fontId="3" fillId="0" borderId="1" xfId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3" fontId="3" fillId="0" borderId="2" xfId="1" applyFont="1" applyFill="1" applyBorder="1"/>
    <xf numFmtId="43" fontId="3" fillId="0" borderId="2" xfId="5" applyFont="1" applyFill="1" applyBorder="1"/>
    <xf numFmtId="0" fontId="4" fillId="0" borderId="3" xfId="2" applyFont="1" applyFill="1" applyBorder="1"/>
    <xf numFmtId="0" fontId="4" fillId="0" borderId="4" xfId="2" applyFont="1" applyFill="1" applyBorder="1"/>
    <xf numFmtId="0" fontId="4" fillId="0" borderId="5" xfId="2" applyFont="1" applyFill="1" applyBorder="1"/>
    <xf numFmtId="0" fontId="5" fillId="0" borderId="8" xfId="2" applyFont="1" applyFill="1" applyBorder="1" applyAlignment="1">
      <alignment wrapText="1"/>
    </xf>
    <xf numFmtId="0" fontId="5" fillId="0" borderId="9" xfId="2" applyFont="1" applyFill="1" applyBorder="1" applyAlignment="1">
      <alignment wrapText="1"/>
    </xf>
    <xf numFmtId="0" fontId="5" fillId="0" borderId="9" xfId="2" applyFont="1" applyFill="1" applyBorder="1" applyAlignment="1">
      <alignment horizontal="center" wrapText="1"/>
    </xf>
    <xf numFmtId="43" fontId="4" fillId="0" borderId="3" xfId="1" applyFont="1" applyFill="1" applyBorder="1"/>
    <xf numFmtId="43" fontId="4" fillId="0" borderId="4" xfId="1" applyFont="1" applyFill="1" applyBorder="1"/>
    <xf numFmtId="43" fontId="4" fillId="0" borderId="5" xfId="1" applyFont="1" applyFill="1" applyBorder="1"/>
    <xf numFmtId="43" fontId="5" fillId="0" borderId="8" xfId="1" applyFont="1" applyFill="1" applyBorder="1" applyAlignment="1">
      <alignment wrapText="1"/>
    </xf>
    <xf numFmtId="43" fontId="5" fillId="0" borderId="9" xfId="1" applyFont="1" applyFill="1" applyBorder="1" applyAlignment="1">
      <alignment wrapText="1"/>
    </xf>
    <xf numFmtId="43" fontId="5" fillId="0" borderId="9" xfId="1" applyFont="1" applyFill="1" applyBorder="1" applyAlignment="1">
      <alignment horizontal="center" wrapText="1"/>
    </xf>
    <xf numFmtId="0" fontId="3" fillId="0" borderId="2" xfId="2" applyFont="1" applyFill="1" applyBorder="1"/>
    <xf numFmtId="0" fontId="4" fillId="0" borderId="12" xfId="2" applyFont="1" applyFill="1" applyBorder="1"/>
    <xf numFmtId="0" fontId="4" fillId="0" borderId="13" xfId="3" applyFont="1" applyFill="1" applyBorder="1" applyAlignment="1">
      <alignment horizontal="center"/>
    </xf>
    <xf numFmtId="14" fontId="4" fillId="0" borderId="14" xfId="3" applyNumberFormat="1" applyFont="1" applyFill="1" applyBorder="1"/>
    <xf numFmtId="0" fontId="4" fillId="0" borderId="0" xfId="2" applyFont="1" applyFill="1" applyAlignment="1">
      <alignment horizontal="center"/>
    </xf>
    <xf numFmtId="0" fontId="5" fillId="0" borderId="2" xfId="3" applyFont="1" applyFill="1" applyBorder="1" applyAlignment="1">
      <alignment horizontal="center"/>
    </xf>
    <xf numFmtId="43" fontId="5" fillId="0" borderId="7" xfId="1" applyFont="1" applyFill="1" applyBorder="1" applyAlignment="1">
      <alignment horizontal="center" wrapText="1"/>
    </xf>
    <xf numFmtId="43" fontId="5" fillId="0" borderId="10" xfId="1" applyFont="1" applyFill="1" applyBorder="1" applyAlignment="1">
      <alignment horizontal="center" wrapText="1"/>
    </xf>
    <xf numFmtId="0" fontId="5" fillId="0" borderId="6" xfId="2" applyFont="1" applyFill="1" applyBorder="1" applyAlignment="1">
      <alignment horizontal="center" wrapText="1"/>
    </xf>
    <xf numFmtId="0" fontId="5" fillId="0" borderId="1" xfId="2" applyFont="1" applyFill="1" applyBorder="1" applyAlignment="1">
      <alignment horizontal="center" wrapText="1"/>
    </xf>
    <xf numFmtId="0" fontId="5" fillId="0" borderId="15" xfId="2" applyFont="1" applyFill="1" applyBorder="1"/>
    <xf numFmtId="0" fontId="5" fillId="0" borderId="8" xfId="2" applyFont="1" applyFill="1" applyBorder="1"/>
    <xf numFmtId="0" fontId="5" fillId="0" borderId="9" xfId="3" applyFont="1" applyFill="1" applyBorder="1" applyAlignment="1">
      <alignment horizontal="center"/>
    </xf>
    <xf numFmtId="0" fontId="5" fillId="0" borderId="11" xfId="3" applyFont="1" applyFill="1" applyBorder="1"/>
    <xf numFmtId="0" fontId="5" fillId="0" borderId="10" xfId="3" applyFont="1" applyFill="1" applyBorder="1"/>
    <xf numFmtId="0" fontId="5" fillId="0" borderId="7" xfId="2" applyFont="1" applyFill="1" applyBorder="1" applyAlignment="1">
      <alignment horizontal="center" wrapText="1"/>
    </xf>
    <xf numFmtId="0" fontId="5" fillId="0" borderId="10" xfId="2" applyFont="1" applyFill="1" applyBorder="1" applyAlignment="1">
      <alignment horizontal="center" wrapText="1"/>
    </xf>
  </cellXfs>
  <cellStyles count="9">
    <cellStyle name="Comma" xfId="1" builtinId="3"/>
    <cellStyle name="Comma 10" xfId="4"/>
    <cellStyle name="Comma 2 3" xfId="7"/>
    <cellStyle name="Comma 2 4" xfId="5"/>
    <cellStyle name="Normal" xfId="0" builtinId="0"/>
    <cellStyle name="Normal 10" xfId="6"/>
    <cellStyle name="Normal 2 2" xfId="8"/>
    <cellStyle name="Normal 3 2" xfId="2"/>
    <cellStyle name="Normal_PLAFON RAPORTAT TRIM.II,III 2004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0"/>
  <sheetViews>
    <sheetView tabSelected="1" zoomScaleNormal="100" workbookViewId="0"/>
  </sheetViews>
  <sheetFormatPr defaultRowHeight="15"/>
  <cols>
    <col min="1" max="1" width="9.28515625" style="1" bestFit="1" customWidth="1"/>
    <col min="2" max="2" width="11.7109375" style="2" customWidth="1"/>
    <col min="3" max="3" width="36.28515625" style="5" customWidth="1"/>
    <col min="4" max="4" width="17.7109375" style="1" bestFit="1" customWidth="1"/>
    <col min="5" max="5" width="14.85546875" style="1" customWidth="1"/>
    <col min="6" max="6" width="15.42578125" style="1" bestFit="1" customWidth="1"/>
    <col min="7" max="7" width="16.85546875" style="1" bestFit="1" customWidth="1"/>
    <col min="8" max="8" width="17.28515625" style="1" customWidth="1"/>
    <col min="9" max="9" width="17" style="11" bestFit="1" customWidth="1"/>
    <col min="10" max="10" width="13" style="11" customWidth="1"/>
    <col min="11" max="11" width="14.140625" style="11" bestFit="1" customWidth="1"/>
    <col min="12" max="12" width="17.28515625" style="11" bestFit="1" customWidth="1"/>
    <col min="13" max="13" width="10.85546875" style="11" customWidth="1"/>
    <col min="14" max="14" width="17.28515625" style="11" bestFit="1" customWidth="1"/>
    <col min="15" max="15" width="11.42578125" style="11" customWidth="1"/>
    <col min="16" max="16" width="12.42578125" style="11" customWidth="1"/>
    <col min="17" max="17" width="13.28515625" style="11" customWidth="1"/>
    <col min="18" max="18" width="14.42578125" style="12" customWidth="1"/>
    <col min="19" max="240" width="9.140625" style="1"/>
    <col min="241" max="241" width="9.28515625" style="1" bestFit="1" customWidth="1"/>
    <col min="242" max="242" width="11.7109375" style="1" customWidth="1"/>
    <col min="243" max="243" width="36.28515625" style="1" customWidth="1"/>
    <col min="244" max="244" width="14" style="1" customWidth="1"/>
    <col min="245" max="245" width="15.28515625" style="1" customWidth="1"/>
    <col min="246" max="246" width="12.7109375" style="1" customWidth="1"/>
    <col min="247" max="248" width="13.140625" style="1" customWidth="1"/>
    <col min="249" max="249" width="13.28515625" style="1" customWidth="1"/>
    <col min="250" max="250" width="12.28515625" style="1" customWidth="1"/>
    <col min="251" max="251" width="11.5703125" style="1" customWidth="1"/>
    <col min="252" max="252" width="12.85546875" style="1" customWidth="1"/>
    <col min="253" max="253" width="17.28515625" style="1" customWidth="1"/>
    <col min="254" max="254" width="13.5703125" style="1" customWidth="1"/>
    <col min="255" max="255" width="12.5703125" style="1" customWidth="1"/>
    <col min="256" max="256" width="13" style="1" customWidth="1"/>
    <col min="257" max="257" width="12.85546875" style="1" customWidth="1"/>
    <col min="258" max="258" width="17.140625" style="1" customWidth="1"/>
    <col min="259" max="259" width="29.28515625" style="1" customWidth="1"/>
    <col min="260" max="260" width="9.28515625" style="1" bestFit="1" customWidth="1"/>
    <col min="261" max="496" width="9.140625" style="1"/>
    <col min="497" max="497" width="9.28515625" style="1" bestFit="1" customWidth="1"/>
    <col min="498" max="498" width="11.7109375" style="1" customWidth="1"/>
    <col min="499" max="499" width="36.28515625" style="1" customWidth="1"/>
    <col min="500" max="500" width="14" style="1" customWidth="1"/>
    <col min="501" max="501" width="15.28515625" style="1" customWidth="1"/>
    <col min="502" max="502" width="12.7109375" style="1" customWidth="1"/>
    <col min="503" max="504" width="13.140625" style="1" customWidth="1"/>
    <col min="505" max="505" width="13.28515625" style="1" customWidth="1"/>
    <col min="506" max="506" width="12.28515625" style="1" customWidth="1"/>
    <col min="507" max="507" width="11.5703125" style="1" customWidth="1"/>
    <col min="508" max="508" width="12.85546875" style="1" customWidth="1"/>
    <col min="509" max="509" width="17.28515625" style="1" customWidth="1"/>
    <col min="510" max="510" width="13.5703125" style="1" customWidth="1"/>
    <col min="511" max="511" width="12.5703125" style="1" customWidth="1"/>
    <col min="512" max="512" width="13" style="1" customWidth="1"/>
    <col min="513" max="513" width="12.85546875" style="1" customWidth="1"/>
    <col min="514" max="514" width="17.140625" style="1" customWidth="1"/>
    <col min="515" max="515" width="29.28515625" style="1" customWidth="1"/>
    <col min="516" max="516" width="9.28515625" style="1" bestFit="1" customWidth="1"/>
    <col min="517" max="752" width="9.140625" style="1"/>
    <col min="753" max="753" width="9.28515625" style="1" bestFit="1" customWidth="1"/>
    <col min="754" max="754" width="11.7109375" style="1" customWidth="1"/>
    <col min="755" max="755" width="36.28515625" style="1" customWidth="1"/>
    <col min="756" max="756" width="14" style="1" customWidth="1"/>
    <col min="757" max="757" width="15.28515625" style="1" customWidth="1"/>
    <col min="758" max="758" width="12.7109375" style="1" customWidth="1"/>
    <col min="759" max="760" width="13.140625" style="1" customWidth="1"/>
    <col min="761" max="761" width="13.28515625" style="1" customWidth="1"/>
    <col min="762" max="762" width="12.28515625" style="1" customWidth="1"/>
    <col min="763" max="763" width="11.5703125" style="1" customWidth="1"/>
    <col min="764" max="764" width="12.85546875" style="1" customWidth="1"/>
    <col min="765" max="765" width="17.28515625" style="1" customWidth="1"/>
    <col min="766" max="766" width="13.5703125" style="1" customWidth="1"/>
    <col min="767" max="767" width="12.5703125" style="1" customWidth="1"/>
    <col min="768" max="768" width="13" style="1" customWidth="1"/>
    <col min="769" max="769" width="12.85546875" style="1" customWidth="1"/>
    <col min="770" max="770" width="17.140625" style="1" customWidth="1"/>
    <col min="771" max="771" width="29.28515625" style="1" customWidth="1"/>
    <col min="772" max="772" width="9.28515625" style="1" bestFit="1" customWidth="1"/>
    <col min="773" max="1008" width="9.140625" style="1"/>
    <col min="1009" max="1009" width="9.28515625" style="1" bestFit="1" customWidth="1"/>
    <col min="1010" max="1010" width="11.7109375" style="1" customWidth="1"/>
    <col min="1011" max="1011" width="36.28515625" style="1" customWidth="1"/>
    <col min="1012" max="1012" width="14" style="1" customWidth="1"/>
    <col min="1013" max="1013" width="15.28515625" style="1" customWidth="1"/>
    <col min="1014" max="1014" width="12.7109375" style="1" customWidth="1"/>
    <col min="1015" max="1016" width="13.140625" style="1" customWidth="1"/>
    <col min="1017" max="1017" width="13.28515625" style="1" customWidth="1"/>
    <col min="1018" max="1018" width="12.28515625" style="1" customWidth="1"/>
    <col min="1019" max="1019" width="11.5703125" style="1" customWidth="1"/>
    <col min="1020" max="1020" width="12.85546875" style="1" customWidth="1"/>
    <col min="1021" max="1021" width="17.28515625" style="1" customWidth="1"/>
    <col min="1022" max="1022" width="13.5703125" style="1" customWidth="1"/>
    <col min="1023" max="1023" width="12.5703125" style="1" customWidth="1"/>
    <col min="1024" max="1024" width="13" style="1" customWidth="1"/>
    <col min="1025" max="1025" width="12.85546875" style="1" customWidth="1"/>
    <col min="1026" max="1026" width="17.140625" style="1" customWidth="1"/>
    <col min="1027" max="1027" width="29.28515625" style="1" customWidth="1"/>
    <col min="1028" max="1028" width="9.28515625" style="1" bestFit="1" customWidth="1"/>
    <col min="1029" max="1264" width="9.140625" style="1"/>
    <col min="1265" max="1265" width="9.28515625" style="1" bestFit="1" customWidth="1"/>
    <col min="1266" max="1266" width="11.7109375" style="1" customWidth="1"/>
    <col min="1267" max="1267" width="36.28515625" style="1" customWidth="1"/>
    <col min="1268" max="1268" width="14" style="1" customWidth="1"/>
    <col min="1269" max="1269" width="15.28515625" style="1" customWidth="1"/>
    <col min="1270" max="1270" width="12.7109375" style="1" customWidth="1"/>
    <col min="1271" max="1272" width="13.140625" style="1" customWidth="1"/>
    <col min="1273" max="1273" width="13.28515625" style="1" customWidth="1"/>
    <col min="1274" max="1274" width="12.28515625" style="1" customWidth="1"/>
    <col min="1275" max="1275" width="11.5703125" style="1" customWidth="1"/>
    <col min="1276" max="1276" width="12.85546875" style="1" customWidth="1"/>
    <col min="1277" max="1277" width="17.28515625" style="1" customWidth="1"/>
    <col min="1278" max="1278" width="13.5703125" style="1" customWidth="1"/>
    <col min="1279" max="1279" width="12.5703125" style="1" customWidth="1"/>
    <col min="1280" max="1280" width="13" style="1" customWidth="1"/>
    <col min="1281" max="1281" width="12.85546875" style="1" customWidth="1"/>
    <col min="1282" max="1282" width="17.140625" style="1" customWidth="1"/>
    <col min="1283" max="1283" width="29.28515625" style="1" customWidth="1"/>
    <col min="1284" max="1284" width="9.28515625" style="1" bestFit="1" customWidth="1"/>
    <col min="1285" max="1520" width="9.140625" style="1"/>
    <col min="1521" max="1521" width="9.28515625" style="1" bestFit="1" customWidth="1"/>
    <col min="1522" max="1522" width="11.7109375" style="1" customWidth="1"/>
    <col min="1523" max="1523" width="36.28515625" style="1" customWidth="1"/>
    <col min="1524" max="1524" width="14" style="1" customWidth="1"/>
    <col min="1525" max="1525" width="15.28515625" style="1" customWidth="1"/>
    <col min="1526" max="1526" width="12.7109375" style="1" customWidth="1"/>
    <col min="1527" max="1528" width="13.140625" style="1" customWidth="1"/>
    <col min="1529" max="1529" width="13.28515625" style="1" customWidth="1"/>
    <col min="1530" max="1530" width="12.28515625" style="1" customWidth="1"/>
    <col min="1531" max="1531" width="11.5703125" style="1" customWidth="1"/>
    <col min="1532" max="1532" width="12.85546875" style="1" customWidth="1"/>
    <col min="1533" max="1533" width="17.28515625" style="1" customWidth="1"/>
    <col min="1534" max="1534" width="13.5703125" style="1" customWidth="1"/>
    <col min="1535" max="1535" width="12.5703125" style="1" customWidth="1"/>
    <col min="1536" max="1536" width="13" style="1" customWidth="1"/>
    <col min="1537" max="1537" width="12.85546875" style="1" customWidth="1"/>
    <col min="1538" max="1538" width="17.140625" style="1" customWidth="1"/>
    <col min="1539" max="1539" width="29.28515625" style="1" customWidth="1"/>
    <col min="1540" max="1540" width="9.28515625" style="1" bestFit="1" customWidth="1"/>
    <col min="1541" max="1776" width="9.140625" style="1"/>
    <col min="1777" max="1777" width="9.28515625" style="1" bestFit="1" customWidth="1"/>
    <col min="1778" max="1778" width="11.7109375" style="1" customWidth="1"/>
    <col min="1779" max="1779" width="36.28515625" style="1" customWidth="1"/>
    <col min="1780" max="1780" width="14" style="1" customWidth="1"/>
    <col min="1781" max="1781" width="15.28515625" style="1" customWidth="1"/>
    <col min="1782" max="1782" width="12.7109375" style="1" customWidth="1"/>
    <col min="1783" max="1784" width="13.140625" style="1" customWidth="1"/>
    <col min="1785" max="1785" width="13.28515625" style="1" customWidth="1"/>
    <col min="1786" max="1786" width="12.28515625" style="1" customWidth="1"/>
    <col min="1787" max="1787" width="11.5703125" style="1" customWidth="1"/>
    <col min="1788" max="1788" width="12.85546875" style="1" customWidth="1"/>
    <col min="1789" max="1789" width="17.28515625" style="1" customWidth="1"/>
    <col min="1790" max="1790" width="13.5703125" style="1" customWidth="1"/>
    <col min="1791" max="1791" width="12.5703125" style="1" customWidth="1"/>
    <col min="1792" max="1792" width="13" style="1" customWidth="1"/>
    <col min="1793" max="1793" width="12.85546875" style="1" customWidth="1"/>
    <col min="1794" max="1794" width="17.140625" style="1" customWidth="1"/>
    <col min="1795" max="1795" width="29.28515625" style="1" customWidth="1"/>
    <col min="1796" max="1796" width="9.28515625" style="1" bestFit="1" customWidth="1"/>
    <col min="1797" max="2032" width="9.140625" style="1"/>
    <col min="2033" max="2033" width="9.28515625" style="1" bestFit="1" customWidth="1"/>
    <col min="2034" max="2034" width="11.7109375" style="1" customWidth="1"/>
    <col min="2035" max="2035" width="36.28515625" style="1" customWidth="1"/>
    <col min="2036" max="2036" width="14" style="1" customWidth="1"/>
    <col min="2037" max="2037" width="15.28515625" style="1" customWidth="1"/>
    <col min="2038" max="2038" width="12.7109375" style="1" customWidth="1"/>
    <col min="2039" max="2040" width="13.140625" style="1" customWidth="1"/>
    <col min="2041" max="2041" width="13.28515625" style="1" customWidth="1"/>
    <col min="2042" max="2042" width="12.28515625" style="1" customWidth="1"/>
    <col min="2043" max="2043" width="11.5703125" style="1" customWidth="1"/>
    <col min="2044" max="2044" width="12.85546875" style="1" customWidth="1"/>
    <col min="2045" max="2045" width="17.28515625" style="1" customWidth="1"/>
    <col min="2046" max="2046" width="13.5703125" style="1" customWidth="1"/>
    <col min="2047" max="2047" width="12.5703125" style="1" customWidth="1"/>
    <col min="2048" max="2048" width="13" style="1" customWidth="1"/>
    <col min="2049" max="2049" width="12.85546875" style="1" customWidth="1"/>
    <col min="2050" max="2050" width="17.140625" style="1" customWidth="1"/>
    <col min="2051" max="2051" width="29.28515625" style="1" customWidth="1"/>
    <col min="2052" max="2052" width="9.28515625" style="1" bestFit="1" customWidth="1"/>
    <col min="2053" max="2288" width="9.140625" style="1"/>
    <col min="2289" max="2289" width="9.28515625" style="1" bestFit="1" customWidth="1"/>
    <col min="2290" max="2290" width="11.7109375" style="1" customWidth="1"/>
    <col min="2291" max="2291" width="36.28515625" style="1" customWidth="1"/>
    <col min="2292" max="2292" width="14" style="1" customWidth="1"/>
    <col min="2293" max="2293" width="15.28515625" style="1" customWidth="1"/>
    <col min="2294" max="2294" width="12.7109375" style="1" customWidth="1"/>
    <col min="2295" max="2296" width="13.140625" style="1" customWidth="1"/>
    <col min="2297" max="2297" width="13.28515625" style="1" customWidth="1"/>
    <col min="2298" max="2298" width="12.28515625" style="1" customWidth="1"/>
    <col min="2299" max="2299" width="11.5703125" style="1" customWidth="1"/>
    <col min="2300" max="2300" width="12.85546875" style="1" customWidth="1"/>
    <col min="2301" max="2301" width="17.28515625" style="1" customWidth="1"/>
    <col min="2302" max="2302" width="13.5703125" style="1" customWidth="1"/>
    <col min="2303" max="2303" width="12.5703125" style="1" customWidth="1"/>
    <col min="2304" max="2304" width="13" style="1" customWidth="1"/>
    <col min="2305" max="2305" width="12.85546875" style="1" customWidth="1"/>
    <col min="2306" max="2306" width="17.140625" style="1" customWidth="1"/>
    <col min="2307" max="2307" width="29.28515625" style="1" customWidth="1"/>
    <col min="2308" max="2308" width="9.28515625" style="1" bestFit="1" customWidth="1"/>
    <col min="2309" max="2544" width="9.140625" style="1"/>
    <col min="2545" max="2545" width="9.28515625" style="1" bestFit="1" customWidth="1"/>
    <col min="2546" max="2546" width="11.7109375" style="1" customWidth="1"/>
    <col min="2547" max="2547" width="36.28515625" style="1" customWidth="1"/>
    <col min="2548" max="2548" width="14" style="1" customWidth="1"/>
    <col min="2549" max="2549" width="15.28515625" style="1" customWidth="1"/>
    <col min="2550" max="2550" width="12.7109375" style="1" customWidth="1"/>
    <col min="2551" max="2552" width="13.140625" style="1" customWidth="1"/>
    <col min="2553" max="2553" width="13.28515625" style="1" customWidth="1"/>
    <col min="2554" max="2554" width="12.28515625" style="1" customWidth="1"/>
    <col min="2555" max="2555" width="11.5703125" style="1" customWidth="1"/>
    <col min="2556" max="2556" width="12.85546875" style="1" customWidth="1"/>
    <col min="2557" max="2557" width="17.28515625" style="1" customWidth="1"/>
    <col min="2558" max="2558" width="13.5703125" style="1" customWidth="1"/>
    <col min="2559" max="2559" width="12.5703125" style="1" customWidth="1"/>
    <col min="2560" max="2560" width="13" style="1" customWidth="1"/>
    <col min="2561" max="2561" width="12.85546875" style="1" customWidth="1"/>
    <col min="2562" max="2562" width="17.140625" style="1" customWidth="1"/>
    <col min="2563" max="2563" width="29.28515625" style="1" customWidth="1"/>
    <col min="2564" max="2564" width="9.28515625" style="1" bestFit="1" customWidth="1"/>
    <col min="2565" max="2800" width="9.140625" style="1"/>
    <col min="2801" max="2801" width="9.28515625" style="1" bestFit="1" customWidth="1"/>
    <col min="2802" max="2802" width="11.7109375" style="1" customWidth="1"/>
    <col min="2803" max="2803" width="36.28515625" style="1" customWidth="1"/>
    <col min="2804" max="2804" width="14" style="1" customWidth="1"/>
    <col min="2805" max="2805" width="15.28515625" style="1" customWidth="1"/>
    <col min="2806" max="2806" width="12.7109375" style="1" customWidth="1"/>
    <col min="2807" max="2808" width="13.140625" style="1" customWidth="1"/>
    <col min="2809" max="2809" width="13.28515625" style="1" customWidth="1"/>
    <col min="2810" max="2810" width="12.28515625" style="1" customWidth="1"/>
    <col min="2811" max="2811" width="11.5703125" style="1" customWidth="1"/>
    <col min="2812" max="2812" width="12.85546875" style="1" customWidth="1"/>
    <col min="2813" max="2813" width="17.28515625" style="1" customWidth="1"/>
    <col min="2814" max="2814" width="13.5703125" style="1" customWidth="1"/>
    <col min="2815" max="2815" width="12.5703125" style="1" customWidth="1"/>
    <col min="2816" max="2816" width="13" style="1" customWidth="1"/>
    <col min="2817" max="2817" width="12.85546875" style="1" customWidth="1"/>
    <col min="2818" max="2818" width="17.140625" style="1" customWidth="1"/>
    <col min="2819" max="2819" width="29.28515625" style="1" customWidth="1"/>
    <col min="2820" max="2820" width="9.28515625" style="1" bestFit="1" customWidth="1"/>
    <col min="2821" max="3056" width="9.140625" style="1"/>
    <col min="3057" max="3057" width="9.28515625" style="1" bestFit="1" customWidth="1"/>
    <col min="3058" max="3058" width="11.7109375" style="1" customWidth="1"/>
    <col min="3059" max="3059" width="36.28515625" style="1" customWidth="1"/>
    <col min="3060" max="3060" width="14" style="1" customWidth="1"/>
    <col min="3061" max="3061" width="15.28515625" style="1" customWidth="1"/>
    <col min="3062" max="3062" width="12.7109375" style="1" customWidth="1"/>
    <col min="3063" max="3064" width="13.140625" style="1" customWidth="1"/>
    <col min="3065" max="3065" width="13.28515625" style="1" customWidth="1"/>
    <col min="3066" max="3066" width="12.28515625" style="1" customWidth="1"/>
    <col min="3067" max="3067" width="11.5703125" style="1" customWidth="1"/>
    <col min="3068" max="3068" width="12.85546875" style="1" customWidth="1"/>
    <col min="3069" max="3069" width="17.28515625" style="1" customWidth="1"/>
    <col min="3070" max="3070" width="13.5703125" style="1" customWidth="1"/>
    <col min="3071" max="3071" width="12.5703125" style="1" customWidth="1"/>
    <col min="3072" max="3072" width="13" style="1" customWidth="1"/>
    <col min="3073" max="3073" width="12.85546875" style="1" customWidth="1"/>
    <col min="3074" max="3074" width="17.140625" style="1" customWidth="1"/>
    <col min="3075" max="3075" width="29.28515625" style="1" customWidth="1"/>
    <col min="3076" max="3076" width="9.28515625" style="1" bestFit="1" customWidth="1"/>
    <col min="3077" max="3312" width="9.140625" style="1"/>
    <col min="3313" max="3313" width="9.28515625" style="1" bestFit="1" customWidth="1"/>
    <col min="3314" max="3314" width="11.7109375" style="1" customWidth="1"/>
    <col min="3315" max="3315" width="36.28515625" style="1" customWidth="1"/>
    <col min="3316" max="3316" width="14" style="1" customWidth="1"/>
    <col min="3317" max="3317" width="15.28515625" style="1" customWidth="1"/>
    <col min="3318" max="3318" width="12.7109375" style="1" customWidth="1"/>
    <col min="3319" max="3320" width="13.140625" style="1" customWidth="1"/>
    <col min="3321" max="3321" width="13.28515625" style="1" customWidth="1"/>
    <col min="3322" max="3322" width="12.28515625" style="1" customWidth="1"/>
    <col min="3323" max="3323" width="11.5703125" style="1" customWidth="1"/>
    <col min="3324" max="3324" width="12.85546875" style="1" customWidth="1"/>
    <col min="3325" max="3325" width="17.28515625" style="1" customWidth="1"/>
    <col min="3326" max="3326" width="13.5703125" style="1" customWidth="1"/>
    <col min="3327" max="3327" width="12.5703125" style="1" customWidth="1"/>
    <col min="3328" max="3328" width="13" style="1" customWidth="1"/>
    <col min="3329" max="3329" width="12.85546875" style="1" customWidth="1"/>
    <col min="3330" max="3330" width="17.140625" style="1" customWidth="1"/>
    <col min="3331" max="3331" width="29.28515625" style="1" customWidth="1"/>
    <col min="3332" max="3332" width="9.28515625" style="1" bestFit="1" customWidth="1"/>
    <col min="3333" max="3568" width="9.140625" style="1"/>
    <col min="3569" max="3569" width="9.28515625" style="1" bestFit="1" customWidth="1"/>
    <col min="3570" max="3570" width="11.7109375" style="1" customWidth="1"/>
    <col min="3571" max="3571" width="36.28515625" style="1" customWidth="1"/>
    <col min="3572" max="3572" width="14" style="1" customWidth="1"/>
    <col min="3573" max="3573" width="15.28515625" style="1" customWidth="1"/>
    <col min="3574" max="3574" width="12.7109375" style="1" customWidth="1"/>
    <col min="3575" max="3576" width="13.140625" style="1" customWidth="1"/>
    <col min="3577" max="3577" width="13.28515625" style="1" customWidth="1"/>
    <col min="3578" max="3578" width="12.28515625" style="1" customWidth="1"/>
    <col min="3579" max="3579" width="11.5703125" style="1" customWidth="1"/>
    <col min="3580" max="3580" width="12.85546875" style="1" customWidth="1"/>
    <col min="3581" max="3581" width="17.28515625" style="1" customWidth="1"/>
    <col min="3582" max="3582" width="13.5703125" style="1" customWidth="1"/>
    <col min="3583" max="3583" width="12.5703125" style="1" customWidth="1"/>
    <col min="3584" max="3584" width="13" style="1" customWidth="1"/>
    <col min="3585" max="3585" width="12.85546875" style="1" customWidth="1"/>
    <col min="3586" max="3586" width="17.140625" style="1" customWidth="1"/>
    <col min="3587" max="3587" width="29.28515625" style="1" customWidth="1"/>
    <col min="3588" max="3588" width="9.28515625" style="1" bestFit="1" customWidth="1"/>
    <col min="3589" max="3824" width="9.140625" style="1"/>
    <col min="3825" max="3825" width="9.28515625" style="1" bestFit="1" customWidth="1"/>
    <col min="3826" max="3826" width="11.7109375" style="1" customWidth="1"/>
    <col min="3827" max="3827" width="36.28515625" style="1" customWidth="1"/>
    <col min="3828" max="3828" width="14" style="1" customWidth="1"/>
    <col min="3829" max="3829" width="15.28515625" style="1" customWidth="1"/>
    <col min="3830" max="3830" width="12.7109375" style="1" customWidth="1"/>
    <col min="3831" max="3832" width="13.140625" style="1" customWidth="1"/>
    <col min="3833" max="3833" width="13.28515625" style="1" customWidth="1"/>
    <col min="3834" max="3834" width="12.28515625" style="1" customWidth="1"/>
    <col min="3835" max="3835" width="11.5703125" style="1" customWidth="1"/>
    <col min="3836" max="3836" width="12.85546875" style="1" customWidth="1"/>
    <col min="3837" max="3837" width="17.28515625" style="1" customWidth="1"/>
    <col min="3838" max="3838" width="13.5703125" style="1" customWidth="1"/>
    <col min="3839" max="3839" width="12.5703125" style="1" customWidth="1"/>
    <col min="3840" max="3840" width="13" style="1" customWidth="1"/>
    <col min="3841" max="3841" width="12.85546875" style="1" customWidth="1"/>
    <col min="3842" max="3842" width="17.140625" style="1" customWidth="1"/>
    <col min="3843" max="3843" width="29.28515625" style="1" customWidth="1"/>
    <col min="3844" max="3844" width="9.28515625" style="1" bestFit="1" customWidth="1"/>
    <col min="3845" max="4080" width="9.140625" style="1"/>
    <col min="4081" max="4081" width="9.28515625" style="1" bestFit="1" customWidth="1"/>
    <col min="4082" max="4082" width="11.7109375" style="1" customWidth="1"/>
    <col min="4083" max="4083" width="36.28515625" style="1" customWidth="1"/>
    <col min="4084" max="4084" width="14" style="1" customWidth="1"/>
    <col min="4085" max="4085" width="15.28515625" style="1" customWidth="1"/>
    <col min="4086" max="4086" width="12.7109375" style="1" customWidth="1"/>
    <col min="4087" max="4088" width="13.140625" style="1" customWidth="1"/>
    <col min="4089" max="4089" width="13.28515625" style="1" customWidth="1"/>
    <col min="4090" max="4090" width="12.28515625" style="1" customWidth="1"/>
    <col min="4091" max="4091" width="11.5703125" style="1" customWidth="1"/>
    <col min="4092" max="4092" width="12.85546875" style="1" customWidth="1"/>
    <col min="4093" max="4093" width="17.28515625" style="1" customWidth="1"/>
    <col min="4094" max="4094" width="13.5703125" style="1" customWidth="1"/>
    <col min="4095" max="4095" width="12.5703125" style="1" customWidth="1"/>
    <col min="4096" max="4096" width="13" style="1" customWidth="1"/>
    <col min="4097" max="4097" width="12.85546875" style="1" customWidth="1"/>
    <col min="4098" max="4098" width="17.140625" style="1" customWidth="1"/>
    <col min="4099" max="4099" width="29.28515625" style="1" customWidth="1"/>
    <col min="4100" max="4100" width="9.28515625" style="1" bestFit="1" customWidth="1"/>
    <col min="4101" max="4336" width="9.140625" style="1"/>
    <col min="4337" max="4337" width="9.28515625" style="1" bestFit="1" customWidth="1"/>
    <col min="4338" max="4338" width="11.7109375" style="1" customWidth="1"/>
    <col min="4339" max="4339" width="36.28515625" style="1" customWidth="1"/>
    <col min="4340" max="4340" width="14" style="1" customWidth="1"/>
    <col min="4341" max="4341" width="15.28515625" style="1" customWidth="1"/>
    <col min="4342" max="4342" width="12.7109375" style="1" customWidth="1"/>
    <col min="4343" max="4344" width="13.140625" style="1" customWidth="1"/>
    <col min="4345" max="4345" width="13.28515625" style="1" customWidth="1"/>
    <col min="4346" max="4346" width="12.28515625" style="1" customWidth="1"/>
    <col min="4347" max="4347" width="11.5703125" style="1" customWidth="1"/>
    <col min="4348" max="4348" width="12.85546875" style="1" customWidth="1"/>
    <col min="4349" max="4349" width="17.28515625" style="1" customWidth="1"/>
    <col min="4350" max="4350" width="13.5703125" style="1" customWidth="1"/>
    <col min="4351" max="4351" width="12.5703125" style="1" customWidth="1"/>
    <col min="4352" max="4352" width="13" style="1" customWidth="1"/>
    <col min="4353" max="4353" width="12.85546875" style="1" customWidth="1"/>
    <col min="4354" max="4354" width="17.140625" style="1" customWidth="1"/>
    <col min="4355" max="4355" width="29.28515625" style="1" customWidth="1"/>
    <col min="4356" max="4356" width="9.28515625" style="1" bestFit="1" customWidth="1"/>
    <col min="4357" max="4592" width="9.140625" style="1"/>
    <col min="4593" max="4593" width="9.28515625" style="1" bestFit="1" customWidth="1"/>
    <col min="4594" max="4594" width="11.7109375" style="1" customWidth="1"/>
    <col min="4595" max="4595" width="36.28515625" style="1" customWidth="1"/>
    <col min="4596" max="4596" width="14" style="1" customWidth="1"/>
    <col min="4597" max="4597" width="15.28515625" style="1" customWidth="1"/>
    <col min="4598" max="4598" width="12.7109375" style="1" customWidth="1"/>
    <col min="4599" max="4600" width="13.140625" style="1" customWidth="1"/>
    <col min="4601" max="4601" width="13.28515625" style="1" customWidth="1"/>
    <col min="4602" max="4602" width="12.28515625" style="1" customWidth="1"/>
    <col min="4603" max="4603" width="11.5703125" style="1" customWidth="1"/>
    <col min="4604" max="4604" width="12.85546875" style="1" customWidth="1"/>
    <col min="4605" max="4605" width="17.28515625" style="1" customWidth="1"/>
    <col min="4606" max="4606" width="13.5703125" style="1" customWidth="1"/>
    <col min="4607" max="4607" width="12.5703125" style="1" customWidth="1"/>
    <col min="4608" max="4608" width="13" style="1" customWidth="1"/>
    <col min="4609" max="4609" width="12.85546875" style="1" customWidth="1"/>
    <col min="4610" max="4610" width="17.140625" style="1" customWidth="1"/>
    <col min="4611" max="4611" width="29.28515625" style="1" customWidth="1"/>
    <col min="4612" max="4612" width="9.28515625" style="1" bestFit="1" customWidth="1"/>
    <col min="4613" max="4848" width="9.140625" style="1"/>
    <col min="4849" max="4849" width="9.28515625" style="1" bestFit="1" customWidth="1"/>
    <col min="4850" max="4850" width="11.7109375" style="1" customWidth="1"/>
    <col min="4851" max="4851" width="36.28515625" style="1" customWidth="1"/>
    <col min="4852" max="4852" width="14" style="1" customWidth="1"/>
    <col min="4853" max="4853" width="15.28515625" style="1" customWidth="1"/>
    <col min="4854" max="4854" width="12.7109375" style="1" customWidth="1"/>
    <col min="4855" max="4856" width="13.140625" style="1" customWidth="1"/>
    <col min="4857" max="4857" width="13.28515625" style="1" customWidth="1"/>
    <col min="4858" max="4858" width="12.28515625" style="1" customWidth="1"/>
    <col min="4859" max="4859" width="11.5703125" style="1" customWidth="1"/>
    <col min="4860" max="4860" width="12.85546875" style="1" customWidth="1"/>
    <col min="4861" max="4861" width="17.28515625" style="1" customWidth="1"/>
    <col min="4862" max="4862" width="13.5703125" style="1" customWidth="1"/>
    <col min="4863" max="4863" width="12.5703125" style="1" customWidth="1"/>
    <col min="4864" max="4864" width="13" style="1" customWidth="1"/>
    <col min="4865" max="4865" width="12.85546875" style="1" customWidth="1"/>
    <col min="4866" max="4866" width="17.140625" style="1" customWidth="1"/>
    <col min="4867" max="4867" width="29.28515625" style="1" customWidth="1"/>
    <col min="4868" max="4868" width="9.28515625" style="1" bestFit="1" customWidth="1"/>
    <col min="4869" max="5104" width="9.140625" style="1"/>
    <col min="5105" max="5105" width="9.28515625" style="1" bestFit="1" customWidth="1"/>
    <col min="5106" max="5106" width="11.7109375" style="1" customWidth="1"/>
    <col min="5107" max="5107" width="36.28515625" style="1" customWidth="1"/>
    <col min="5108" max="5108" width="14" style="1" customWidth="1"/>
    <col min="5109" max="5109" width="15.28515625" style="1" customWidth="1"/>
    <col min="5110" max="5110" width="12.7109375" style="1" customWidth="1"/>
    <col min="5111" max="5112" width="13.140625" style="1" customWidth="1"/>
    <col min="5113" max="5113" width="13.28515625" style="1" customWidth="1"/>
    <col min="5114" max="5114" width="12.28515625" style="1" customWidth="1"/>
    <col min="5115" max="5115" width="11.5703125" style="1" customWidth="1"/>
    <col min="5116" max="5116" width="12.85546875" style="1" customWidth="1"/>
    <col min="5117" max="5117" width="17.28515625" style="1" customWidth="1"/>
    <col min="5118" max="5118" width="13.5703125" style="1" customWidth="1"/>
    <col min="5119" max="5119" width="12.5703125" style="1" customWidth="1"/>
    <col min="5120" max="5120" width="13" style="1" customWidth="1"/>
    <col min="5121" max="5121" width="12.85546875" style="1" customWidth="1"/>
    <col min="5122" max="5122" width="17.140625" style="1" customWidth="1"/>
    <col min="5123" max="5123" width="29.28515625" style="1" customWidth="1"/>
    <col min="5124" max="5124" width="9.28515625" style="1" bestFit="1" customWidth="1"/>
    <col min="5125" max="5360" width="9.140625" style="1"/>
    <col min="5361" max="5361" width="9.28515625" style="1" bestFit="1" customWidth="1"/>
    <col min="5362" max="5362" width="11.7109375" style="1" customWidth="1"/>
    <col min="5363" max="5363" width="36.28515625" style="1" customWidth="1"/>
    <col min="5364" max="5364" width="14" style="1" customWidth="1"/>
    <col min="5365" max="5365" width="15.28515625" style="1" customWidth="1"/>
    <col min="5366" max="5366" width="12.7109375" style="1" customWidth="1"/>
    <col min="5367" max="5368" width="13.140625" style="1" customWidth="1"/>
    <col min="5369" max="5369" width="13.28515625" style="1" customWidth="1"/>
    <col min="5370" max="5370" width="12.28515625" style="1" customWidth="1"/>
    <col min="5371" max="5371" width="11.5703125" style="1" customWidth="1"/>
    <col min="5372" max="5372" width="12.85546875" style="1" customWidth="1"/>
    <col min="5373" max="5373" width="17.28515625" style="1" customWidth="1"/>
    <col min="5374" max="5374" width="13.5703125" style="1" customWidth="1"/>
    <col min="5375" max="5375" width="12.5703125" style="1" customWidth="1"/>
    <col min="5376" max="5376" width="13" style="1" customWidth="1"/>
    <col min="5377" max="5377" width="12.85546875" style="1" customWidth="1"/>
    <col min="5378" max="5378" width="17.140625" style="1" customWidth="1"/>
    <col min="5379" max="5379" width="29.28515625" style="1" customWidth="1"/>
    <col min="5380" max="5380" width="9.28515625" style="1" bestFit="1" customWidth="1"/>
    <col min="5381" max="5616" width="9.140625" style="1"/>
    <col min="5617" max="5617" width="9.28515625" style="1" bestFit="1" customWidth="1"/>
    <col min="5618" max="5618" width="11.7109375" style="1" customWidth="1"/>
    <col min="5619" max="5619" width="36.28515625" style="1" customWidth="1"/>
    <col min="5620" max="5620" width="14" style="1" customWidth="1"/>
    <col min="5621" max="5621" width="15.28515625" style="1" customWidth="1"/>
    <col min="5622" max="5622" width="12.7109375" style="1" customWidth="1"/>
    <col min="5623" max="5624" width="13.140625" style="1" customWidth="1"/>
    <col min="5625" max="5625" width="13.28515625" style="1" customWidth="1"/>
    <col min="5626" max="5626" width="12.28515625" style="1" customWidth="1"/>
    <col min="5627" max="5627" width="11.5703125" style="1" customWidth="1"/>
    <col min="5628" max="5628" width="12.85546875" style="1" customWidth="1"/>
    <col min="5629" max="5629" width="17.28515625" style="1" customWidth="1"/>
    <col min="5630" max="5630" width="13.5703125" style="1" customWidth="1"/>
    <col min="5631" max="5631" width="12.5703125" style="1" customWidth="1"/>
    <col min="5632" max="5632" width="13" style="1" customWidth="1"/>
    <col min="5633" max="5633" width="12.85546875" style="1" customWidth="1"/>
    <col min="5634" max="5634" width="17.140625" style="1" customWidth="1"/>
    <col min="5635" max="5635" width="29.28515625" style="1" customWidth="1"/>
    <col min="5636" max="5636" width="9.28515625" style="1" bestFit="1" customWidth="1"/>
    <col min="5637" max="5872" width="9.140625" style="1"/>
    <col min="5873" max="5873" width="9.28515625" style="1" bestFit="1" customWidth="1"/>
    <col min="5874" max="5874" width="11.7109375" style="1" customWidth="1"/>
    <col min="5875" max="5875" width="36.28515625" style="1" customWidth="1"/>
    <col min="5876" max="5876" width="14" style="1" customWidth="1"/>
    <col min="5877" max="5877" width="15.28515625" style="1" customWidth="1"/>
    <col min="5878" max="5878" width="12.7109375" style="1" customWidth="1"/>
    <col min="5879" max="5880" width="13.140625" style="1" customWidth="1"/>
    <col min="5881" max="5881" width="13.28515625" style="1" customWidth="1"/>
    <col min="5882" max="5882" width="12.28515625" style="1" customWidth="1"/>
    <col min="5883" max="5883" width="11.5703125" style="1" customWidth="1"/>
    <col min="5884" max="5884" width="12.85546875" style="1" customWidth="1"/>
    <col min="5885" max="5885" width="17.28515625" style="1" customWidth="1"/>
    <col min="5886" max="5886" width="13.5703125" style="1" customWidth="1"/>
    <col min="5887" max="5887" width="12.5703125" style="1" customWidth="1"/>
    <col min="5888" max="5888" width="13" style="1" customWidth="1"/>
    <col min="5889" max="5889" width="12.85546875" style="1" customWidth="1"/>
    <col min="5890" max="5890" width="17.140625" style="1" customWidth="1"/>
    <col min="5891" max="5891" width="29.28515625" style="1" customWidth="1"/>
    <col min="5892" max="5892" width="9.28515625" style="1" bestFit="1" customWidth="1"/>
    <col min="5893" max="6128" width="9.140625" style="1"/>
    <col min="6129" max="6129" width="9.28515625" style="1" bestFit="1" customWidth="1"/>
    <col min="6130" max="6130" width="11.7109375" style="1" customWidth="1"/>
    <col min="6131" max="6131" width="36.28515625" style="1" customWidth="1"/>
    <col min="6132" max="6132" width="14" style="1" customWidth="1"/>
    <col min="6133" max="6133" width="15.28515625" style="1" customWidth="1"/>
    <col min="6134" max="6134" width="12.7109375" style="1" customWidth="1"/>
    <col min="6135" max="6136" width="13.140625" style="1" customWidth="1"/>
    <col min="6137" max="6137" width="13.28515625" style="1" customWidth="1"/>
    <col min="6138" max="6138" width="12.28515625" style="1" customWidth="1"/>
    <col min="6139" max="6139" width="11.5703125" style="1" customWidth="1"/>
    <col min="6140" max="6140" width="12.85546875" style="1" customWidth="1"/>
    <col min="6141" max="6141" width="17.28515625" style="1" customWidth="1"/>
    <col min="6142" max="6142" width="13.5703125" style="1" customWidth="1"/>
    <col min="6143" max="6143" width="12.5703125" style="1" customWidth="1"/>
    <col min="6144" max="6144" width="13" style="1" customWidth="1"/>
    <col min="6145" max="6145" width="12.85546875" style="1" customWidth="1"/>
    <col min="6146" max="6146" width="17.140625" style="1" customWidth="1"/>
    <col min="6147" max="6147" width="29.28515625" style="1" customWidth="1"/>
    <col min="6148" max="6148" width="9.28515625" style="1" bestFit="1" customWidth="1"/>
    <col min="6149" max="6384" width="9.140625" style="1"/>
    <col min="6385" max="6385" width="9.28515625" style="1" bestFit="1" customWidth="1"/>
    <col min="6386" max="6386" width="11.7109375" style="1" customWidth="1"/>
    <col min="6387" max="6387" width="36.28515625" style="1" customWidth="1"/>
    <col min="6388" max="6388" width="14" style="1" customWidth="1"/>
    <col min="6389" max="6389" width="15.28515625" style="1" customWidth="1"/>
    <col min="6390" max="6390" width="12.7109375" style="1" customWidth="1"/>
    <col min="6391" max="6392" width="13.140625" style="1" customWidth="1"/>
    <col min="6393" max="6393" width="13.28515625" style="1" customWidth="1"/>
    <col min="6394" max="6394" width="12.28515625" style="1" customWidth="1"/>
    <col min="6395" max="6395" width="11.5703125" style="1" customWidth="1"/>
    <col min="6396" max="6396" width="12.85546875" style="1" customWidth="1"/>
    <col min="6397" max="6397" width="17.28515625" style="1" customWidth="1"/>
    <col min="6398" max="6398" width="13.5703125" style="1" customWidth="1"/>
    <col min="6399" max="6399" width="12.5703125" style="1" customWidth="1"/>
    <col min="6400" max="6400" width="13" style="1" customWidth="1"/>
    <col min="6401" max="6401" width="12.85546875" style="1" customWidth="1"/>
    <col min="6402" max="6402" width="17.140625" style="1" customWidth="1"/>
    <col min="6403" max="6403" width="29.28515625" style="1" customWidth="1"/>
    <col min="6404" max="6404" width="9.28515625" style="1" bestFit="1" customWidth="1"/>
    <col min="6405" max="6640" width="9.140625" style="1"/>
    <col min="6641" max="6641" width="9.28515625" style="1" bestFit="1" customWidth="1"/>
    <col min="6642" max="6642" width="11.7109375" style="1" customWidth="1"/>
    <col min="6643" max="6643" width="36.28515625" style="1" customWidth="1"/>
    <col min="6644" max="6644" width="14" style="1" customWidth="1"/>
    <col min="6645" max="6645" width="15.28515625" style="1" customWidth="1"/>
    <col min="6646" max="6646" width="12.7109375" style="1" customWidth="1"/>
    <col min="6647" max="6648" width="13.140625" style="1" customWidth="1"/>
    <col min="6649" max="6649" width="13.28515625" style="1" customWidth="1"/>
    <col min="6650" max="6650" width="12.28515625" style="1" customWidth="1"/>
    <col min="6651" max="6651" width="11.5703125" style="1" customWidth="1"/>
    <col min="6652" max="6652" width="12.85546875" style="1" customWidth="1"/>
    <col min="6653" max="6653" width="17.28515625" style="1" customWidth="1"/>
    <col min="6654" max="6654" width="13.5703125" style="1" customWidth="1"/>
    <col min="6655" max="6655" width="12.5703125" style="1" customWidth="1"/>
    <col min="6656" max="6656" width="13" style="1" customWidth="1"/>
    <col min="6657" max="6657" width="12.85546875" style="1" customWidth="1"/>
    <col min="6658" max="6658" width="17.140625" style="1" customWidth="1"/>
    <col min="6659" max="6659" width="29.28515625" style="1" customWidth="1"/>
    <col min="6660" max="6660" width="9.28515625" style="1" bestFit="1" customWidth="1"/>
    <col min="6661" max="6896" width="9.140625" style="1"/>
    <col min="6897" max="6897" width="9.28515625" style="1" bestFit="1" customWidth="1"/>
    <col min="6898" max="6898" width="11.7109375" style="1" customWidth="1"/>
    <col min="6899" max="6899" width="36.28515625" style="1" customWidth="1"/>
    <col min="6900" max="6900" width="14" style="1" customWidth="1"/>
    <col min="6901" max="6901" width="15.28515625" style="1" customWidth="1"/>
    <col min="6902" max="6902" width="12.7109375" style="1" customWidth="1"/>
    <col min="6903" max="6904" width="13.140625" style="1" customWidth="1"/>
    <col min="6905" max="6905" width="13.28515625" style="1" customWidth="1"/>
    <col min="6906" max="6906" width="12.28515625" style="1" customWidth="1"/>
    <col min="6907" max="6907" width="11.5703125" style="1" customWidth="1"/>
    <col min="6908" max="6908" width="12.85546875" style="1" customWidth="1"/>
    <col min="6909" max="6909" width="17.28515625" style="1" customWidth="1"/>
    <col min="6910" max="6910" width="13.5703125" style="1" customWidth="1"/>
    <col min="6911" max="6911" width="12.5703125" style="1" customWidth="1"/>
    <col min="6912" max="6912" width="13" style="1" customWidth="1"/>
    <col min="6913" max="6913" width="12.85546875" style="1" customWidth="1"/>
    <col min="6914" max="6914" width="17.140625" style="1" customWidth="1"/>
    <col min="6915" max="6915" width="29.28515625" style="1" customWidth="1"/>
    <col min="6916" max="6916" width="9.28515625" style="1" bestFit="1" customWidth="1"/>
    <col min="6917" max="7152" width="9.140625" style="1"/>
    <col min="7153" max="7153" width="9.28515625" style="1" bestFit="1" customWidth="1"/>
    <col min="7154" max="7154" width="11.7109375" style="1" customWidth="1"/>
    <col min="7155" max="7155" width="36.28515625" style="1" customWidth="1"/>
    <col min="7156" max="7156" width="14" style="1" customWidth="1"/>
    <col min="7157" max="7157" width="15.28515625" style="1" customWidth="1"/>
    <col min="7158" max="7158" width="12.7109375" style="1" customWidth="1"/>
    <col min="7159" max="7160" width="13.140625" style="1" customWidth="1"/>
    <col min="7161" max="7161" width="13.28515625" style="1" customWidth="1"/>
    <col min="7162" max="7162" width="12.28515625" style="1" customWidth="1"/>
    <col min="7163" max="7163" width="11.5703125" style="1" customWidth="1"/>
    <col min="7164" max="7164" width="12.85546875" style="1" customWidth="1"/>
    <col min="7165" max="7165" width="17.28515625" style="1" customWidth="1"/>
    <col min="7166" max="7166" width="13.5703125" style="1" customWidth="1"/>
    <col min="7167" max="7167" width="12.5703125" style="1" customWidth="1"/>
    <col min="7168" max="7168" width="13" style="1" customWidth="1"/>
    <col min="7169" max="7169" width="12.85546875" style="1" customWidth="1"/>
    <col min="7170" max="7170" width="17.140625" style="1" customWidth="1"/>
    <col min="7171" max="7171" width="29.28515625" style="1" customWidth="1"/>
    <col min="7172" max="7172" width="9.28515625" style="1" bestFit="1" customWidth="1"/>
    <col min="7173" max="7408" width="9.140625" style="1"/>
    <col min="7409" max="7409" width="9.28515625" style="1" bestFit="1" customWidth="1"/>
    <col min="7410" max="7410" width="11.7109375" style="1" customWidth="1"/>
    <col min="7411" max="7411" width="36.28515625" style="1" customWidth="1"/>
    <col min="7412" max="7412" width="14" style="1" customWidth="1"/>
    <col min="7413" max="7413" width="15.28515625" style="1" customWidth="1"/>
    <col min="7414" max="7414" width="12.7109375" style="1" customWidth="1"/>
    <col min="7415" max="7416" width="13.140625" style="1" customWidth="1"/>
    <col min="7417" max="7417" width="13.28515625" style="1" customWidth="1"/>
    <col min="7418" max="7418" width="12.28515625" style="1" customWidth="1"/>
    <col min="7419" max="7419" width="11.5703125" style="1" customWidth="1"/>
    <col min="7420" max="7420" width="12.85546875" style="1" customWidth="1"/>
    <col min="7421" max="7421" width="17.28515625" style="1" customWidth="1"/>
    <col min="7422" max="7422" width="13.5703125" style="1" customWidth="1"/>
    <col min="7423" max="7423" width="12.5703125" style="1" customWidth="1"/>
    <col min="7424" max="7424" width="13" style="1" customWidth="1"/>
    <col min="7425" max="7425" width="12.85546875" style="1" customWidth="1"/>
    <col min="7426" max="7426" width="17.140625" style="1" customWidth="1"/>
    <col min="7427" max="7427" width="29.28515625" style="1" customWidth="1"/>
    <col min="7428" max="7428" width="9.28515625" style="1" bestFit="1" customWidth="1"/>
    <col min="7429" max="7664" width="9.140625" style="1"/>
    <col min="7665" max="7665" width="9.28515625" style="1" bestFit="1" customWidth="1"/>
    <col min="7666" max="7666" width="11.7109375" style="1" customWidth="1"/>
    <col min="7667" max="7667" width="36.28515625" style="1" customWidth="1"/>
    <col min="7668" max="7668" width="14" style="1" customWidth="1"/>
    <col min="7669" max="7669" width="15.28515625" style="1" customWidth="1"/>
    <col min="7670" max="7670" width="12.7109375" style="1" customWidth="1"/>
    <col min="7671" max="7672" width="13.140625" style="1" customWidth="1"/>
    <col min="7673" max="7673" width="13.28515625" style="1" customWidth="1"/>
    <col min="7674" max="7674" width="12.28515625" style="1" customWidth="1"/>
    <col min="7675" max="7675" width="11.5703125" style="1" customWidth="1"/>
    <col min="7676" max="7676" width="12.85546875" style="1" customWidth="1"/>
    <col min="7677" max="7677" width="17.28515625" style="1" customWidth="1"/>
    <col min="7678" max="7678" width="13.5703125" style="1" customWidth="1"/>
    <col min="7679" max="7679" width="12.5703125" style="1" customWidth="1"/>
    <col min="7680" max="7680" width="13" style="1" customWidth="1"/>
    <col min="7681" max="7681" width="12.85546875" style="1" customWidth="1"/>
    <col min="7682" max="7682" width="17.140625" style="1" customWidth="1"/>
    <col min="7683" max="7683" width="29.28515625" style="1" customWidth="1"/>
    <col min="7684" max="7684" width="9.28515625" style="1" bestFit="1" customWidth="1"/>
    <col min="7685" max="7920" width="9.140625" style="1"/>
    <col min="7921" max="7921" width="9.28515625" style="1" bestFit="1" customWidth="1"/>
    <col min="7922" max="7922" width="11.7109375" style="1" customWidth="1"/>
    <col min="7923" max="7923" width="36.28515625" style="1" customWidth="1"/>
    <col min="7924" max="7924" width="14" style="1" customWidth="1"/>
    <col min="7925" max="7925" width="15.28515625" style="1" customWidth="1"/>
    <col min="7926" max="7926" width="12.7109375" style="1" customWidth="1"/>
    <col min="7927" max="7928" width="13.140625" style="1" customWidth="1"/>
    <col min="7929" max="7929" width="13.28515625" style="1" customWidth="1"/>
    <col min="7930" max="7930" width="12.28515625" style="1" customWidth="1"/>
    <col min="7931" max="7931" width="11.5703125" style="1" customWidth="1"/>
    <col min="7932" max="7932" width="12.85546875" style="1" customWidth="1"/>
    <col min="7933" max="7933" width="17.28515625" style="1" customWidth="1"/>
    <col min="7934" max="7934" width="13.5703125" style="1" customWidth="1"/>
    <col min="7935" max="7935" width="12.5703125" style="1" customWidth="1"/>
    <col min="7936" max="7936" width="13" style="1" customWidth="1"/>
    <col min="7937" max="7937" width="12.85546875" style="1" customWidth="1"/>
    <col min="7938" max="7938" width="17.140625" style="1" customWidth="1"/>
    <col min="7939" max="7939" width="29.28515625" style="1" customWidth="1"/>
    <col min="7940" max="7940" width="9.28515625" style="1" bestFit="1" customWidth="1"/>
    <col min="7941" max="8176" width="9.140625" style="1"/>
    <col min="8177" max="8177" width="9.28515625" style="1" bestFit="1" customWidth="1"/>
    <col min="8178" max="8178" width="11.7109375" style="1" customWidth="1"/>
    <col min="8179" max="8179" width="36.28515625" style="1" customWidth="1"/>
    <col min="8180" max="8180" width="14" style="1" customWidth="1"/>
    <col min="8181" max="8181" width="15.28515625" style="1" customWidth="1"/>
    <col min="8182" max="8182" width="12.7109375" style="1" customWidth="1"/>
    <col min="8183" max="8184" width="13.140625" style="1" customWidth="1"/>
    <col min="8185" max="8185" width="13.28515625" style="1" customWidth="1"/>
    <col min="8186" max="8186" width="12.28515625" style="1" customWidth="1"/>
    <col min="8187" max="8187" width="11.5703125" style="1" customWidth="1"/>
    <col min="8188" max="8188" width="12.85546875" style="1" customWidth="1"/>
    <col min="8189" max="8189" width="17.28515625" style="1" customWidth="1"/>
    <col min="8190" max="8190" width="13.5703125" style="1" customWidth="1"/>
    <col min="8191" max="8191" width="12.5703125" style="1" customWidth="1"/>
    <col min="8192" max="8192" width="13" style="1" customWidth="1"/>
    <col min="8193" max="8193" width="12.85546875" style="1" customWidth="1"/>
    <col min="8194" max="8194" width="17.140625" style="1" customWidth="1"/>
    <col min="8195" max="8195" width="29.28515625" style="1" customWidth="1"/>
    <col min="8196" max="8196" width="9.28515625" style="1" bestFit="1" customWidth="1"/>
    <col min="8197" max="8432" width="9.140625" style="1"/>
    <col min="8433" max="8433" width="9.28515625" style="1" bestFit="1" customWidth="1"/>
    <col min="8434" max="8434" width="11.7109375" style="1" customWidth="1"/>
    <col min="8435" max="8435" width="36.28515625" style="1" customWidth="1"/>
    <col min="8436" max="8436" width="14" style="1" customWidth="1"/>
    <col min="8437" max="8437" width="15.28515625" style="1" customWidth="1"/>
    <col min="8438" max="8438" width="12.7109375" style="1" customWidth="1"/>
    <col min="8439" max="8440" width="13.140625" style="1" customWidth="1"/>
    <col min="8441" max="8441" width="13.28515625" style="1" customWidth="1"/>
    <col min="8442" max="8442" width="12.28515625" style="1" customWidth="1"/>
    <col min="8443" max="8443" width="11.5703125" style="1" customWidth="1"/>
    <col min="8444" max="8444" width="12.85546875" style="1" customWidth="1"/>
    <col min="8445" max="8445" width="17.28515625" style="1" customWidth="1"/>
    <col min="8446" max="8446" width="13.5703125" style="1" customWidth="1"/>
    <col min="8447" max="8447" width="12.5703125" style="1" customWidth="1"/>
    <col min="8448" max="8448" width="13" style="1" customWidth="1"/>
    <col min="8449" max="8449" width="12.85546875" style="1" customWidth="1"/>
    <col min="8450" max="8450" width="17.140625" style="1" customWidth="1"/>
    <col min="8451" max="8451" width="29.28515625" style="1" customWidth="1"/>
    <col min="8452" max="8452" width="9.28515625" style="1" bestFit="1" customWidth="1"/>
    <col min="8453" max="8688" width="9.140625" style="1"/>
    <col min="8689" max="8689" width="9.28515625" style="1" bestFit="1" customWidth="1"/>
    <col min="8690" max="8690" width="11.7109375" style="1" customWidth="1"/>
    <col min="8691" max="8691" width="36.28515625" style="1" customWidth="1"/>
    <col min="8692" max="8692" width="14" style="1" customWidth="1"/>
    <col min="8693" max="8693" width="15.28515625" style="1" customWidth="1"/>
    <col min="8694" max="8694" width="12.7109375" style="1" customWidth="1"/>
    <col min="8695" max="8696" width="13.140625" style="1" customWidth="1"/>
    <col min="8697" max="8697" width="13.28515625" style="1" customWidth="1"/>
    <col min="8698" max="8698" width="12.28515625" style="1" customWidth="1"/>
    <col min="8699" max="8699" width="11.5703125" style="1" customWidth="1"/>
    <col min="8700" max="8700" width="12.85546875" style="1" customWidth="1"/>
    <col min="8701" max="8701" width="17.28515625" style="1" customWidth="1"/>
    <col min="8702" max="8702" width="13.5703125" style="1" customWidth="1"/>
    <col min="8703" max="8703" width="12.5703125" style="1" customWidth="1"/>
    <col min="8704" max="8704" width="13" style="1" customWidth="1"/>
    <col min="8705" max="8705" width="12.85546875" style="1" customWidth="1"/>
    <col min="8706" max="8706" width="17.140625" style="1" customWidth="1"/>
    <col min="8707" max="8707" width="29.28515625" style="1" customWidth="1"/>
    <col min="8708" max="8708" width="9.28515625" style="1" bestFit="1" customWidth="1"/>
    <col min="8709" max="8944" width="9.140625" style="1"/>
    <col min="8945" max="8945" width="9.28515625" style="1" bestFit="1" customWidth="1"/>
    <col min="8946" max="8946" width="11.7109375" style="1" customWidth="1"/>
    <col min="8947" max="8947" width="36.28515625" style="1" customWidth="1"/>
    <col min="8948" max="8948" width="14" style="1" customWidth="1"/>
    <col min="8949" max="8949" width="15.28515625" style="1" customWidth="1"/>
    <col min="8950" max="8950" width="12.7109375" style="1" customWidth="1"/>
    <col min="8951" max="8952" width="13.140625" style="1" customWidth="1"/>
    <col min="8953" max="8953" width="13.28515625" style="1" customWidth="1"/>
    <col min="8954" max="8954" width="12.28515625" style="1" customWidth="1"/>
    <col min="8955" max="8955" width="11.5703125" style="1" customWidth="1"/>
    <col min="8956" max="8956" width="12.85546875" style="1" customWidth="1"/>
    <col min="8957" max="8957" width="17.28515625" style="1" customWidth="1"/>
    <col min="8958" max="8958" width="13.5703125" style="1" customWidth="1"/>
    <col min="8959" max="8959" width="12.5703125" style="1" customWidth="1"/>
    <col min="8960" max="8960" width="13" style="1" customWidth="1"/>
    <col min="8961" max="8961" width="12.85546875" style="1" customWidth="1"/>
    <col min="8962" max="8962" width="17.140625" style="1" customWidth="1"/>
    <col min="8963" max="8963" width="29.28515625" style="1" customWidth="1"/>
    <col min="8964" max="8964" width="9.28515625" style="1" bestFit="1" customWidth="1"/>
    <col min="8965" max="9200" width="9.140625" style="1"/>
    <col min="9201" max="9201" width="9.28515625" style="1" bestFit="1" customWidth="1"/>
    <col min="9202" max="9202" width="11.7109375" style="1" customWidth="1"/>
    <col min="9203" max="9203" width="36.28515625" style="1" customWidth="1"/>
    <col min="9204" max="9204" width="14" style="1" customWidth="1"/>
    <col min="9205" max="9205" width="15.28515625" style="1" customWidth="1"/>
    <col min="9206" max="9206" width="12.7109375" style="1" customWidth="1"/>
    <col min="9207" max="9208" width="13.140625" style="1" customWidth="1"/>
    <col min="9209" max="9209" width="13.28515625" style="1" customWidth="1"/>
    <col min="9210" max="9210" width="12.28515625" style="1" customWidth="1"/>
    <col min="9211" max="9211" width="11.5703125" style="1" customWidth="1"/>
    <col min="9212" max="9212" width="12.85546875" style="1" customWidth="1"/>
    <col min="9213" max="9213" width="17.28515625" style="1" customWidth="1"/>
    <col min="9214" max="9214" width="13.5703125" style="1" customWidth="1"/>
    <col min="9215" max="9215" width="12.5703125" style="1" customWidth="1"/>
    <col min="9216" max="9216" width="13" style="1" customWidth="1"/>
    <col min="9217" max="9217" width="12.85546875" style="1" customWidth="1"/>
    <col min="9218" max="9218" width="17.140625" style="1" customWidth="1"/>
    <col min="9219" max="9219" width="29.28515625" style="1" customWidth="1"/>
    <col min="9220" max="9220" width="9.28515625" style="1" bestFit="1" customWidth="1"/>
    <col min="9221" max="9456" width="9.140625" style="1"/>
    <col min="9457" max="9457" width="9.28515625" style="1" bestFit="1" customWidth="1"/>
    <col min="9458" max="9458" width="11.7109375" style="1" customWidth="1"/>
    <col min="9459" max="9459" width="36.28515625" style="1" customWidth="1"/>
    <col min="9460" max="9460" width="14" style="1" customWidth="1"/>
    <col min="9461" max="9461" width="15.28515625" style="1" customWidth="1"/>
    <col min="9462" max="9462" width="12.7109375" style="1" customWidth="1"/>
    <col min="9463" max="9464" width="13.140625" style="1" customWidth="1"/>
    <col min="9465" max="9465" width="13.28515625" style="1" customWidth="1"/>
    <col min="9466" max="9466" width="12.28515625" style="1" customWidth="1"/>
    <col min="9467" max="9467" width="11.5703125" style="1" customWidth="1"/>
    <col min="9468" max="9468" width="12.85546875" style="1" customWidth="1"/>
    <col min="9469" max="9469" width="17.28515625" style="1" customWidth="1"/>
    <col min="9470" max="9470" width="13.5703125" style="1" customWidth="1"/>
    <col min="9471" max="9471" width="12.5703125" style="1" customWidth="1"/>
    <col min="9472" max="9472" width="13" style="1" customWidth="1"/>
    <col min="9473" max="9473" width="12.85546875" style="1" customWidth="1"/>
    <col min="9474" max="9474" width="17.140625" style="1" customWidth="1"/>
    <col min="9475" max="9475" width="29.28515625" style="1" customWidth="1"/>
    <col min="9476" max="9476" width="9.28515625" style="1" bestFit="1" customWidth="1"/>
    <col min="9477" max="9712" width="9.140625" style="1"/>
    <col min="9713" max="9713" width="9.28515625" style="1" bestFit="1" customWidth="1"/>
    <col min="9714" max="9714" width="11.7109375" style="1" customWidth="1"/>
    <col min="9715" max="9715" width="36.28515625" style="1" customWidth="1"/>
    <col min="9716" max="9716" width="14" style="1" customWidth="1"/>
    <col min="9717" max="9717" width="15.28515625" style="1" customWidth="1"/>
    <col min="9718" max="9718" width="12.7109375" style="1" customWidth="1"/>
    <col min="9719" max="9720" width="13.140625" style="1" customWidth="1"/>
    <col min="9721" max="9721" width="13.28515625" style="1" customWidth="1"/>
    <col min="9722" max="9722" width="12.28515625" style="1" customWidth="1"/>
    <col min="9723" max="9723" width="11.5703125" style="1" customWidth="1"/>
    <col min="9724" max="9724" width="12.85546875" style="1" customWidth="1"/>
    <col min="9725" max="9725" width="17.28515625" style="1" customWidth="1"/>
    <col min="9726" max="9726" width="13.5703125" style="1" customWidth="1"/>
    <col min="9727" max="9727" width="12.5703125" style="1" customWidth="1"/>
    <col min="9728" max="9728" width="13" style="1" customWidth="1"/>
    <col min="9729" max="9729" width="12.85546875" style="1" customWidth="1"/>
    <col min="9730" max="9730" width="17.140625" style="1" customWidth="1"/>
    <col min="9731" max="9731" width="29.28515625" style="1" customWidth="1"/>
    <col min="9732" max="9732" width="9.28515625" style="1" bestFit="1" customWidth="1"/>
    <col min="9733" max="9968" width="9.140625" style="1"/>
    <col min="9969" max="9969" width="9.28515625" style="1" bestFit="1" customWidth="1"/>
    <col min="9970" max="9970" width="11.7109375" style="1" customWidth="1"/>
    <col min="9971" max="9971" width="36.28515625" style="1" customWidth="1"/>
    <col min="9972" max="9972" width="14" style="1" customWidth="1"/>
    <col min="9973" max="9973" width="15.28515625" style="1" customWidth="1"/>
    <col min="9974" max="9974" width="12.7109375" style="1" customWidth="1"/>
    <col min="9975" max="9976" width="13.140625" style="1" customWidth="1"/>
    <col min="9977" max="9977" width="13.28515625" style="1" customWidth="1"/>
    <col min="9978" max="9978" width="12.28515625" style="1" customWidth="1"/>
    <col min="9979" max="9979" width="11.5703125" style="1" customWidth="1"/>
    <col min="9980" max="9980" width="12.85546875" style="1" customWidth="1"/>
    <col min="9981" max="9981" width="17.28515625" style="1" customWidth="1"/>
    <col min="9982" max="9982" width="13.5703125" style="1" customWidth="1"/>
    <col min="9983" max="9983" width="12.5703125" style="1" customWidth="1"/>
    <col min="9984" max="9984" width="13" style="1" customWidth="1"/>
    <col min="9985" max="9985" width="12.85546875" style="1" customWidth="1"/>
    <col min="9986" max="9986" width="17.140625" style="1" customWidth="1"/>
    <col min="9987" max="9987" width="29.28515625" style="1" customWidth="1"/>
    <col min="9988" max="9988" width="9.28515625" style="1" bestFit="1" customWidth="1"/>
    <col min="9989" max="10224" width="9.140625" style="1"/>
    <col min="10225" max="10225" width="9.28515625" style="1" bestFit="1" customWidth="1"/>
    <col min="10226" max="10226" width="11.7109375" style="1" customWidth="1"/>
    <col min="10227" max="10227" width="36.28515625" style="1" customWidth="1"/>
    <col min="10228" max="10228" width="14" style="1" customWidth="1"/>
    <col min="10229" max="10229" width="15.28515625" style="1" customWidth="1"/>
    <col min="10230" max="10230" width="12.7109375" style="1" customWidth="1"/>
    <col min="10231" max="10232" width="13.140625" style="1" customWidth="1"/>
    <col min="10233" max="10233" width="13.28515625" style="1" customWidth="1"/>
    <col min="10234" max="10234" width="12.28515625" style="1" customWidth="1"/>
    <col min="10235" max="10235" width="11.5703125" style="1" customWidth="1"/>
    <col min="10236" max="10236" width="12.85546875" style="1" customWidth="1"/>
    <col min="10237" max="10237" width="17.28515625" style="1" customWidth="1"/>
    <col min="10238" max="10238" width="13.5703125" style="1" customWidth="1"/>
    <col min="10239" max="10239" width="12.5703125" style="1" customWidth="1"/>
    <col min="10240" max="10240" width="13" style="1" customWidth="1"/>
    <col min="10241" max="10241" width="12.85546875" style="1" customWidth="1"/>
    <col min="10242" max="10242" width="17.140625" style="1" customWidth="1"/>
    <col min="10243" max="10243" width="29.28515625" style="1" customWidth="1"/>
    <col min="10244" max="10244" width="9.28515625" style="1" bestFit="1" customWidth="1"/>
    <col min="10245" max="10480" width="9.140625" style="1"/>
    <col min="10481" max="10481" width="9.28515625" style="1" bestFit="1" customWidth="1"/>
    <col min="10482" max="10482" width="11.7109375" style="1" customWidth="1"/>
    <col min="10483" max="10483" width="36.28515625" style="1" customWidth="1"/>
    <col min="10484" max="10484" width="14" style="1" customWidth="1"/>
    <col min="10485" max="10485" width="15.28515625" style="1" customWidth="1"/>
    <col min="10486" max="10486" width="12.7109375" style="1" customWidth="1"/>
    <col min="10487" max="10488" width="13.140625" style="1" customWidth="1"/>
    <col min="10489" max="10489" width="13.28515625" style="1" customWidth="1"/>
    <col min="10490" max="10490" width="12.28515625" style="1" customWidth="1"/>
    <col min="10491" max="10491" width="11.5703125" style="1" customWidth="1"/>
    <col min="10492" max="10492" width="12.85546875" style="1" customWidth="1"/>
    <col min="10493" max="10493" width="17.28515625" style="1" customWidth="1"/>
    <col min="10494" max="10494" width="13.5703125" style="1" customWidth="1"/>
    <col min="10495" max="10495" width="12.5703125" style="1" customWidth="1"/>
    <col min="10496" max="10496" width="13" style="1" customWidth="1"/>
    <col min="10497" max="10497" width="12.85546875" style="1" customWidth="1"/>
    <col min="10498" max="10498" width="17.140625" style="1" customWidth="1"/>
    <col min="10499" max="10499" width="29.28515625" style="1" customWidth="1"/>
    <col min="10500" max="10500" width="9.28515625" style="1" bestFit="1" customWidth="1"/>
    <col min="10501" max="10736" width="9.140625" style="1"/>
    <col min="10737" max="10737" width="9.28515625" style="1" bestFit="1" customWidth="1"/>
    <col min="10738" max="10738" width="11.7109375" style="1" customWidth="1"/>
    <col min="10739" max="10739" width="36.28515625" style="1" customWidth="1"/>
    <col min="10740" max="10740" width="14" style="1" customWidth="1"/>
    <col min="10741" max="10741" width="15.28515625" style="1" customWidth="1"/>
    <col min="10742" max="10742" width="12.7109375" style="1" customWidth="1"/>
    <col min="10743" max="10744" width="13.140625" style="1" customWidth="1"/>
    <col min="10745" max="10745" width="13.28515625" style="1" customWidth="1"/>
    <col min="10746" max="10746" width="12.28515625" style="1" customWidth="1"/>
    <col min="10747" max="10747" width="11.5703125" style="1" customWidth="1"/>
    <col min="10748" max="10748" width="12.85546875" style="1" customWidth="1"/>
    <col min="10749" max="10749" width="17.28515625" style="1" customWidth="1"/>
    <col min="10750" max="10750" width="13.5703125" style="1" customWidth="1"/>
    <col min="10751" max="10751" width="12.5703125" style="1" customWidth="1"/>
    <col min="10752" max="10752" width="13" style="1" customWidth="1"/>
    <col min="10753" max="10753" width="12.85546875" style="1" customWidth="1"/>
    <col min="10754" max="10754" width="17.140625" style="1" customWidth="1"/>
    <col min="10755" max="10755" width="29.28515625" style="1" customWidth="1"/>
    <col min="10756" max="10756" width="9.28515625" style="1" bestFit="1" customWidth="1"/>
    <col min="10757" max="10992" width="9.140625" style="1"/>
    <col min="10993" max="10993" width="9.28515625" style="1" bestFit="1" customWidth="1"/>
    <col min="10994" max="10994" width="11.7109375" style="1" customWidth="1"/>
    <col min="10995" max="10995" width="36.28515625" style="1" customWidth="1"/>
    <col min="10996" max="10996" width="14" style="1" customWidth="1"/>
    <col min="10997" max="10997" width="15.28515625" style="1" customWidth="1"/>
    <col min="10998" max="10998" width="12.7109375" style="1" customWidth="1"/>
    <col min="10999" max="11000" width="13.140625" style="1" customWidth="1"/>
    <col min="11001" max="11001" width="13.28515625" style="1" customWidth="1"/>
    <col min="11002" max="11002" width="12.28515625" style="1" customWidth="1"/>
    <col min="11003" max="11003" width="11.5703125" style="1" customWidth="1"/>
    <col min="11004" max="11004" width="12.85546875" style="1" customWidth="1"/>
    <col min="11005" max="11005" width="17.28515625" style="1" customWidth="1"/>
    <col min="11006" max="11006" width="13.5703125" style="1" customWidth="1"/>
    <col min="11007" max="11007" width="12.5703125" style="1" customWidth="1"/>
    <col min="11008" max="11008" width="13" style="1" customWidth="1"/>
    <col min="11009" max="11009" width="12.85546875" style="1" customWidth="1"/>
    <col min="11010" max="11010" width="17.140625" style="1" customWidth="1"/>
    <col min="11011" max="11011" width="29.28515625" style="1" customWidth="1"/>
    <col min="11012" max="11012" width="9.28515625" style="1" bestFit="1" customWidth="1"/>
    <col min="11013" max="11248" width="9.140625" style="1"/>
    <col min="11249" max="11249" width="9.28515625" style="1" bestFit="1" customWidth="1"/>
    <col min="11250" max="11250" width="11.7109375" style="1" customWidth="1"/>
    <col min="11251" max="11251" width="36.28515625" style="1" customWidth="1"/>
    <col min="11252" max="11252" width="14" style="1" customWidth="1"/>
    <col min="11253" max="11253" width="15.28515625" style="1" customWidth="1"/>
    <col min="11254" max="11254" width="12.7109375" style="1" customWidth="1"/>
    <col min="11255" max="11256" width="13.140625" style="1" customWidth="1"/>
    <col min="11257" max="11257" width="13.28515625" style="1" customWidth="1"/>
    <col min="11258" max="11258" width="12.28515625" style="1" customWidth="1"/>
    <col min="11259" max="11259" width="11.5703125" style="1" customWidth="1"/>
    <col min="11260" max="11260" width="12.85546875" style="1" customWidth="1"/>
    <col min="11261" max="11261" width="17.28515625" style="1" customWidth="1"/>
    <col min="11262" max="11262" width="13.5703125" style="1" customWidth="1"/>
    <col min="11263" max="11263" width="12.5703125" style="1" customWidth="1"/>
    <col min="11264" max="11264" width="13" style="1" customWidth="1"/>
    <col min="11265" max="11265" width="12.85546875" style="1" customWidth="1"/>
    <col min="11266" max="11266" width="17.140625" style="1" customWidth="1"/>
    <col min="11267" max="11267" width="29.28515625" style="1" customWidth="1"/>
    <col min="11268" max="11268" width="9.28515625" style="1" bestFit="1" customWidth="1"/>
    <col min="11269" max="11504" width="9.140625" style="1"/>
    <col min="11505" max="11505" width="9.28515625" style="1" bestFit="1" customWidth="1"/>
    <col min="11506" max="11506" width="11.7109375" style="1" customWidth="1"/>
    <col min="11507" max="11507" width="36.28515625" style="1" customWidth="1"/>
    <col min="11508" max="11508" width="14" style="1" customWidth="1"/>
    <col min="11509" max="11509" width="15.28515625" style="1" customWidth="1"/>
    <col min="11510" max="11510" width="12.7109375" style="1" customWidth="1"/>
    <col min="11511" max="11512" width="13.140625" style="1" customWidth="1"/>
    <col min="11513" max="11513" width="13.28515625" style="1" customWidth="1"/>
    <col min="11514" max="11514" width="12.28515625" style="1" customWidth="1"/>
    <col min="11515" max="11515" width="11.5703125" style="1" customWidth="1"/>
    <col min="11516" max="11516" width="12.85546875" style="1" customWidth="1"/>
    <col min="11517" max="11517" width="17.28515625" style="1" customWidth="1"/>
    <col min="11518" max="11518" width="13.5703125" style="1" customWidth="1"/>
    <col min="11519" max="11519" width="12.5703125" style="1" customWidth="1"/>
    <col min="11520" max="11520" width="13" style="1" customWidth="1"/>
    <col min="11521" max="11521" width="12.85546875" style="1" customWidth="1"/>
    <col min="11522" max="11522" width="17.140625" style="1" customWidth="1"/>
    <col min="11523" max="11523" width="29.28515625" style="1" customWidth="1"/>
    <col min="11524" max="11524" width="9.28515625" style="1" bestFit="1" customWidth="1"/>
    <col min="11525" max="11760" width="9.140625" style="1"/>
    <col min="11761" max="11761" width="9.28515625" style="1" bestFit="1" customWidth="1"/>
    <col min="11762" max="11762" width="11.7109375" style="1" customWidth="1"/>
    <col min="11763" max="11763" width="36.28515625" style="1" customWidth="1"/>
    <col min="11764" max="11764" width="14" style="1" customWidth="1"/>
    <col min="11765" max="11765" width="15.28515625" style="1" customWidth="1"/>
    <col min="11766" max="11766" width="12.7109375" style="1" customWidth="1"/>
    <col min="11767" max="11768" width="13.140625" style="1" customWidth="1"/>
    <col min="11769" max="11769" width="13.28515625" style="1" customWidth="1"/>
    <col min="11770" max="11770" width="12.28515625" style="1" customWidth="1"/>
    <col min="11771" max="11771" width="11.5703125" style="1" customWidth="1"/>
    <col min="11772" max="11772" width="12.85546875" style="1" customWidth="1"/>
    <col min="11773" max="11773" width="17.28515625" style="1" customWidth="1"/>
    <col min="11774" max="11774" width="13.5703125" style="1" customWidth="1"/>
    <col min="11775" max="11775" width="12.5703125" style="1" customWidth="1"/>
    <col min="11776" max="11776" width="13" style="1" customWidth="1"/>
    <col min="11777" max="11777" width="12.85546875" style="1" customWidth="1"/>
    <col min="11778" max="11778" width="17.140625" style="1" customWidth="1"/>
    <col min="11779" max="11779" width="29.28515625" style="1" customWidth="1"/>
    <col min="11780" max="11780" width="9.28515625" style="1" bestFit="1" customWidth="1"/>
    <col min="11781" max="12016" width="9.140625" style="1"/>
    <col min="12017" max="12017" width="9.28515625" style="1" bestFit="1" customWidth="1"/>
    <col min="12018" max="12018" width="11.7109375" style="1" customWidth="1"/>
    <col min="12019" max="12019" width="36.28515625" style="1" customWidth="1"/>
    <col min="12020" max="12020" width="14" style="1" customWidth="1"/>
    <col min="12021" max="12021" width="15.28515625" style="1" customWidth="1"/>
    <col min="12022" max="12022" width="12.7109375" style="1" customWidth="1"/>
    <col min="12023" max="12024" width="13.140625" style="1" customWidth="1"/>
    <col min="12025" max="12025" width="13.28515625" style="1" customWidth="1"/>
    <col min="12026" max="12026" width="12.28515625" style="1" customWidth="1"/>
    <col min="12027" max="12027" width="11.5703125" style="1" customWidth="1"/>
    <col min="12028" max="12028" width="12.85546875" style="1" customWidth="1"/>
    <col min="12029" max="12029" width="17.28515625" style="1" customWidth="1"/>
    <col min="12030" max="12030" width="13.5703125" style="1" customWidth="1"/>
    <col min="12031" max="12031" width="12.5703125" style="1" customWidth="1"/>
    <col min="12032" max="12032" width="13" style="1" customWidth="1"/>
    <col min="12033" max="12033" width="12.85546875" style="1" customWidth="1"/>
    <col min="12034" max="12034" width="17.140625" style="1" customWidth="1"/>
    <col min="12035" max="12035" width="29.28515625" style="1" customWidth="1"/>
    <col min="12036" max="12036" width="9.28515625" style="1" bestFit="1" customWidth="1"/>
    <col min="12037" max="12272" width="9.140625" style="1"/>
    <col min="12273" max="12273" width="9.28515625" style="1" bestFit="1" customWidth="1"/>
    <col min="12274" max="12274" width="11.7109375" style="1" customWidth="1"/>
    <col min="12275" max="12275" width="36.28515625" style="1" customWidth="1"/>
    <col min="12276" max="12276" width="14" style="1" customWidth="1"/>
    <col min="12277" max="12277" width="15.28515625" style="1" customWidth="1"/>
    <col min="12278" max="12278" width="12.7109375" style="1" customWidth="1"/>
    <col min="12279" max="12280" width="13.140625" style="1" customWidth="1"/>
    <col min="12281" max="12281" width="13.28515625" style="1" customWidth="1"/>
    <col min="12282" max="12282" width="12.28515625" style="1" customWidth="1"/>
    <col min="12283" max="12283" width="11.5703125" style="1" customWidth="1"/>
    <col min="12284" max="12284" width="12.85546875" style="1" customWidth="1"/>
    <col min="12285" max="12285" width="17.28515625" style="1" customWidth="1"/>
    <col min="12286" max="12286" width="13.5703125" style="1" customWidth="1"/>
    <col min="12287" max="12287" width="12.5703125" style="1" customWidth="1"/>
    <col min="12288" max="12288" width="13" style="1" customWidth="1"/>
    <col min="12289" max="12289" width="12.85546875" style="1" customWidth="1"/>
    <col min="12290" max="12290" width="17.140625" style="1" customWidth="1"/>
    <col min="12291" max="12291" width="29.28515625" style="1" customWidth="1"/>
    <col min="12292" max="12292" width="9.28515625" style="1" bestFit="1" customWidth="1"/>
    <col min="12293" max="12528" width="9.140625" style="1"/>
    <col min="12529" max="12529" width="9.28515625" style="1" bestFit="1" customWidth="1"/>
    <col min="12530" max="12530" width="11.7109375" style="1" customWidth="1"/>
    <col min="12531" max="12531" width="36.28515625" style="1" customWidth="1"/>
    <col min="12532" max="12532" width="14" style="1" customWidth="1"/>
    <col min="12533" max="12533" width="15.28515625" style="1" customWidth="1"/>
    <col min="12534" max="12534" width="12.7109375" style="1" customWidth="1"/>
    <col min="12535" max="12536" width="13.140625" style="1" customWidth="1"/>
    <col min="12537" max="12537" width="13.28515625" style="1" customWidth="1"/>
    <col min="12538" max="12538" width="12.28515625" style="1" customWidth="1"/>
    <col min="12539" max="12539" width="11.5703125" style="1" customWidth="1"/>
    <col min="12540" max="12540" width="12.85546875" style="1" customWidth="1"/>
    <col min="12541" max="12541" width="17.28515625" style="1" customWidth="1"/>
    <col min="12542" max="12542" width="13.5703125" style="1" customWidth="1"/>
    <col min="12543" max="12543" width="12.5703125" style="1" customWidth="1"/>
    <col min="12544" max="12544" width="13" style="1" customWidth="1"/>
    <col min="12545" max="12545" width="12.85546875" style="1" customWidth="1"/>
    <col min="12546" max="12546" width="17.140625" style="1" customWidth="1"/>
    <col min="12547" max="12547" width="29.28515625" style="1" customWidth="1"/>
    <col min="12548" max="12548" width="9.28515625" style="1" bestFit="1" customWidth="1"/>
    <col min="12549" max="12784" width="9.140625" style="1"/>
    <col min="12785" max="12785" width="9.28515625" style="1" bestFit="1" customWidth="1"/>
    <col min="12786" max="12786" width="11.7109375" style="1" customWidth="1"/>
    <col min="12787" max="12787" width="36.28515625" style="1" customWidth="1"/>
    <col min="12788" max="12788" width="14" style="1" customWidth="1"/>
    <col min="12789" max="12789" width="15.28515625" style="1" customWidth="1"/>
    <col min="12790" max="12790" width="12.7109375" style="1" customWidth="1"/>
    <col min="12791" max="12792" width="13.140625" style="1" customWidth="1"/>
    <col min="12793" max="12793" width="13.28515625" style="1" customWidth="1"/>
    <col min="12794" max="12794" width="12.28515625" style="1" customWidth="1"/>
    <col min="12795" max="12795" width="11.5703125" style="1" customWidth="1"/>
    <col min="12796" max="12796" width="12.85546875" style="1" customWidth="1"/>
    <col min="12797" max="12797" width="17.28515625" style="1" customWidth="1"/>
    <col min="12798" max="12798" width="13.5703125" style="1" customWidth="1"/>
    <col min="12799" max="12799" width="12.5703125" style="1" customWidth="1"/>
    <col min="12800" max="12800" width="13" style="1" customWidth="1"/>
    <col min="12801" max="12801" width="12.85546875" style="1" customWidth="1"/>
    <col min="12802" max="12802" width="17.140625" style="1" customWidth="1"/>
    <col min="12803" max="12803" width="29.28515625" style="1" customWidth="1"/>
    <col min="12804" max="12804" width="9.28515625" style="1" bestFit="1" customWidth="1"/>
    <col min="12805" max="13040" width="9.140625" style="1"/>
    <col min="13041" max="13041" width="9.28515625" style="1" bestFit="1" customWidth="1"/>
    <col min="13042" max="13042" width="11.7109375" style="1" customWidth="1"/>
    <col min="13043" max="13043" width="36.28515625" style="1" customWidth="1"/>
    <col min="13044" max="13044" width="14" style="1" customWidth="1"/>
    <col min="13045" max="13045" width="15.28515625" style="1" customWidth="1"/>
    <col min="13046" max="13046" width="12.7109375" style="1" customWidth="1"/>
    <col min="13047" max="13048" width="13.140625" style="1" customWidth="1"/>
    <col min="13049" max="13049" width="13.28515625" style="1" customWidth="1"/>
    <col min="13050" max="13050" width="12.28515625" style="1" customWidth="1"/>
    <col min="13051" max="13051" width="11.5703125" style="1" customWidth="1"/>
    <col min="13052" max="13052" width="12.85546875" style="1" customWidth="1"/>
    <col min="13053" max="13053" width="17.28515625" style="1" customWidth="1"/>
    <col min="13054" max="13054" width="13.5703125" style="1" customWidth="1"/>
    <col min="13055" max="13055" width="12.5703125" style="1" customWidth="1"/>
    <col min="13056" max="13056" width="13" style="1" customWidth="1"/>
    <col min="13057" max="13057" width="12.85546875" style="1" customWidth="1"/>
    <col min="13058" max="13058" width="17.140625" style="1" customWidth="1"/>
    <col min="13059" max="13059" width="29.28515625" style="1" customWidth="1"/>
    <col min="13060" max="13060" width="9.28515625" style="1" bestFit="1" customWidth="1"/>
    <col min="13061" max="13296" width="9.140625" style="1"/>
    <col min="13297" max="13297" width="9.28515625" style="1" bestFit="1" customWidth="1"/>
    <col min="13298" max="13298" width="11.7109375" style="1" customWidth="1"/>
    <col min="13299" max="13299" width="36.28515625" style="1" customWidth="1"/>
    <col min="13300" max="13300" width="14" style="1" customWidth="1"/>
    <col min="13301" max="13301" width="15.28515625" style="1" customWidth="1"/>
    <col min="13302" max="13302" width="12.7109375" style="1" customWidth="1"/>
    <col min="13303" max="13304" width="13.140625" style="1" customWidth="1"/>
    <col min="13305" max="13305" width="13.28515625" style="1" customWidth="1"/>
    <col min="13306" max="13306" width="12.28515625" style="1" customWidth="1"/>
    <col min="13307" max="13307" width="11.5703125" style="1" customWidth="1"/>
    <col min="13308" max="13308" width="12.85546875" style="1" customWidth="1"/>
    <col min="13309" max="13309" width="17.28515625" style="1" customWidth="1"/>
    <col min="13310" max="13310" width="13.5703125" style="1" customWidth="1"/>
    <col min="13311" max="13311" width="12.5703125" style="1" customWidth="1"/>
    <col min="13312" max="13312" width="13" style="1" customWidth="1"/>
    <col min="13313" max="13313" width="12.85546875" style="1" customWidth="1"/>
    <col min="13314" max="13314" width="17.140625" style="1" customWidth="1"/>
    <col min="13315" max="13315" width="29.28515625" style="1" customWidth="1"/>
    <col min="13316" max="13316" width="9.28515625" style="1" bestFit="1" customWidth="1"/>
    <col min="13317" max="13552" width="9.140625" style="1"/>
    <col min="13553" max="13553" width="9.28515625" style="1" bestFit="1" customWidth="1"/>
    <col min="13554" max="13554" width="11.7109375" style="1" customWidth="1"/>
    <col min="13555" max="13555" width="36.28515625" style="1" customWidth="1"/>
    <col min="13556" max="13556" width="14" style="1" customWidth="1"/>
    <col min="13557" max="13557" width="15.28515625" style="1" customWidth="1"/>
    <col min="13558" max="13558" width="12.7109375" style="1" customWidth="1"/>
    <col min="13559" max="13560" width="13.140625" style="1" customWidth="1"/>
    <col min="13561" max="13561" width="13.28515625" style="1" customWidth="1"/>
    <col min="13562" max="13562" width="12.28515625" style="1" customWidth="1"/>
    <col min="13563" max="13563" width="11.5703125" style="1" customWidth="1"/>
    <col min="13564" max="13564" width="12.85546875" style="1" customWidth="1"/>
    <col min="13565" max="13565" width="17.28515625" style="1" customWidth="1"/>
    <col min="13566" max="13566" width="13.5703125" style="1" customWidth="1"/>
    <col min="13567" max="13567" width="12.5703125" style="1" customWidth="1"/>
    <col min="13568" max="13568" width="13" style="1" customWidth="1"/>
    <col min="13569" max="13569" width="12.85546875" style="1" customWidth="1"/>
    <col min="13570" max="13570" width="17.140625" style="1" customWidth="1"/>
    <col min="13571" max="13571" width="29.28515625" style="1" customWidth="1"/>
    <col min="13572" max="13572" width="9.28515625" style="1" bestFit="1" customWidth="1"/>
    <col min="13573" max="13808" width="9.140625" style="1"/>
    <col min="13809" max="13809" width="9.28515625" style="1" bestFit="1" customWidth="1"/>
    <col min="13810" max="13810" width="11.7109375" style="1" customWidth="1"/>
    <col min="13811" max="13811" width="36.28515625" style="1" customWidth="1"/>
    <col min="13812" max="13812" width="14" style="1" customWidth="1"/>
    <col min="13813" max="13813" width="15.28515625" style="1" customWidth="1"/>
    <col min="13814" max="13814" width="12.7109375" style="1" customWidth="1"/>
    <col min="13815" max="13816" width="13.140625" style="1" customWidth="1"/>
    <col min="13817" max="13817" width="13.28515625" style="1" customWidth="1"/>
    <col min="13818" max="13818" width="12.28515625" style="1" customWidth="1"/>
    <col min="13819" max="13819" width="11.5703125" style="1" customWidth="1"/>
    <col min="13820" max="13820" width="12.85546875" style="1" customWidth="1"/>
    <col min="13821" max="13821" width="17.28515625" style="1" customWidth="1"/>
    <col min="13822" max="13822" width="13.5703125" style="1" customWidth="1"/>
    <col min="13823" max="13823" width="12.5703125" style="1" customWidth="1"/>
    <col min="13824" max="13824" width="13" style="1" customWidth="1"/>
    <col min="13825" max="13825" width="12.85546875" style="1" customWidth="1"/>
    <col min="13826" max="13826" width="17.140625" style="1" customWidth="1"/>
    <col min="13827" max="13827" width="29.28515625" style="1" customWidth="1"/>
    <col min="13828" max="13828" width="9.28515625" style="1" bestFit="1" customWidth="1"/>
    <col min="13829" max="14064" width="9.140625" style="1"/>
    <col min="14065" max="14065" width="9.28515625" style="1" bestFit="1" customWidth="1"/>
    <col min="14066" max="14066" width="11.7109375" style="1" customWidth="1"/>
    <col min="14067" max="14067" width="36.28515625" style="1" customWidth="1"/>
    <col min="14068" max="14068" width="14" style="1" customWidth="1"/>
    <col min="14069" max="14069" width="15.28515625" style="1" customWidth="1"/>
    <col min="14070" max="14070" width="12.7109375" style="1" customWidth="1"/>
    <col min="14071" max="14072" width="13.140625" style="1" customWidth="1"/>
    <col min="14073" max="14073" width="13.28515625" style="1" customWidth="1"/>
    <col min="14074" max="14074" width="12.28515625" style="1" customWidth="1"/>
    <col min="14075" max="14075" width="11.5703125" style="1" customWidth="1"/>
    <col min="14076" max="14076" width="12.85546875" style="1" customWidth="1"/>
    <col min="14077" max="14077" width="17.28515625" style="1" customWidth="1"/>
    <col min="14078" max="14078" width="13.5703125" style="1" customWidth="1"/>
    <col min="14079" max="14079" width="12.5703125" style="1" customWidth="1"/>
    <col min="14080" max="14080" width="13" style="1" customWidth="1"/>
    <col min="14081" max="14081" width="12.85546875" style="1" customWidth="1"/>
    <col min="14082" max="14082" width="17.140625" style="1" customWidth="1"/>
    <col min="14083" max="14083" width="29.28515625" style="1" customWidth="1"/>
    <col min="14084" max="14084" width="9.28515625" style="1" bestFit="1" customWidth="1"/>
    <col min="14085" max="14320" width="9.140625" style="1"/>
    <col min="14321" max="14321" width="9.28515625" style="1" bestFit="1" customWidth="1"/>
    <col min="14322" max="14322" width="11.7109375" style="1" customWidth="1"/>
    <col min="14323" max="14323" width="36.28515625" style="1" customWidth="1"/>
    <col min="14324" max="14324" width="14" style="1" customWidth="1"/>
    <col min="14325" max="14325" width="15.28515625" style="1" customWidth="1"/>
    <col min="14326" max="14326" width="12.7109375" style="1" customWidth="1"/>
    <col min="14327" max="14328" width="13.140625" style="1" customWidth="1"/>
    <col min="14329" max="14329" width="13.28515625" style="1" customWidth="1"/>
    <col min="14330" max="14330" width="12.28515625" style="1" customWidth="1"/>
    <col min="14331" max="14331" width="11.5703125" style="1" customWidth="1"/>
    <col min="14332" max="14332" width="12.85546875" style="1" customWidth="1"/>
    <col min="14333" max="14333" width="17.28515625" style="1" customWidth="1"/>
    <col min="14334" max="14334" width="13.5703125" style="1" customWidth="1"/>
    <col min="14335" max="14335" width="12.5703125" style="1" customWidth="1"/>
    <col min="14336" max="14336" width="13" style="1" customWidth="1"/>
    <col min="14337" max="14337" width="12.85546875" style="1" customWidth="1"/>
    <col min="14338" max="14338" width="17.140625" style="1" customWidth="1"/>
    <col min="14339" max="14339" width="29.28515625" style="1" customWidth="1"/>
    <col min="14340" max="14340" width="9.28515625" style="1" bestFit="1" customWidth="1"/>
    <col min="14341" max="14576" width="9.140625" style="1"/>
    <col min="14577" max="14577" width="9.28515625" style="1" bestFit="1" customWidth="1"/>
    <col min="14578" max="14578" width="11.7109375" style="1" customWidth="1"/>
    <col min="14579" max="14579" width="36.28515625" style="1" customWidth="1"/>
    <col min="14580" max="14580" width="14" style="1" customWidth="1"/>
    <col min="14581" max="14581" width="15.28515625" style="1" customWidth="1"/>
    <col min="14582" max="14582" width="12.7109375" style="1" customWidth="1"/>
    <col min="14583" max="14584" width="13.140625" style="1" customWidth="1"/>
    <col min="14585" max="14585" width="13.28515625" style="1" customWidth="1"/>
    <col min="14586" max="14586" width="12.28515625" style="1" customWidth="1"/>
    <col min="14587" max="14587" width="11.5703125" style="1" customWidth="1"/>
    <col min="14588" max="14588" width="12.85546875" style="1" customWidth="1"/>
    <col min="14589" max="14589" width="17.28515625" style="1" customWidth="1"/>
    <col min="14590" max="14590" width="13.5703125" style="1" customWidth="1"/>
    <col min="14591" max="14591" width="12.5703125" style="1" customWidth="1"/>
    <col min="14592" max="14592" width="13" style="1" customWidth="1"/>
    <col min="14593" max="14593" width="12.85546875" style="1" customWidth="1"/>
    <col min="14594" max="14594" width="17.140625" style="1" customWidth="1"/>
    <col min="14595" max="14595" width="29.28515625" style="1" customWidth="1"/>
    <col min="14596" max="14596" width="9.28515625" style="1" bestFit="1" customWidth="1"/>
    <col min="14597" max="14832" width="9.140625" style="1"/>
    <col min="14833" max="14833" width="9.28515625" style="1" bestFit="1" customWidth="1"/>
    <col min="14834" max="14834" width="11.7109375" style="1" customWidth="1"/>
    <col min="14835" max="14835" width="36.28515625" style="1" customWidth="1"/>
    <col min="14836" max="14836" width="14" style="1" customWidth="1"/>
    <col min="14837" max="14837" width="15.28515625" style="1" customWidth="1"/>
    <col min="14838" max="14838" width="12.7109375" style="1" customWidth="1"/>
    <col min="14839" max="14840" width="13.140625" style="1" customWidth="1"/>
    <col min="14841" max="14841" width="13.28515625" style="1" customWidth="1"/>
    <col min="14842" max="14842" width="12.28515625" style="1" customWidth="1"/>
    <col min="14843" max="14843" width="11.5703125" style="1" customWidth="1"/>
    <col min="14844" max="14844" width="12.85546875" style="1" customWidth="1"/>
    <col min="14845" max="14845" width="17.28515625" style="1" customWidth="1"/>
    <col min="14846" max="14846" width="13.5703125" style="1" customWidth="1"/>
    <col min="14847" max="14847" width="12.5703125" style="1" customWidth="1"/>
    <col min="14848" max="14848" width="13" style="1" customWidth="1"/>
    <col min="14849" max="14849" width="12.85546875" style="1" customWidth="1"/>
    <col min="14850" max="14850" width="17.140625" style="1" customWidth="1"/>
    <col min="14851" max="14851" width="29.28515625" style="1" customWidth="1"/>
    <col min="14852" max="14852" width="9.28515625" style="1" bestFit="1" customWidth="1"/>
    <col min="14853" max="15088" width="9.140625" style="1"/>
    <col min="15089" max="15089" width="9.28515625" style="1" bestFit="1" customWidth="1"/>
    <col min="15090" max="15090" width="11.7109375" style="1" customWidth="1"/>
    <col min="15091" max="15091" width="36.28515625" style="1" customWidth="1"/>
    <col min="15092" max="15092" width="14" style="1" customWidth="1"/>
    <col min="15093" max="15093" width="15.28515625" style="1" customWidth="1"/>
    <col min="15094" max="15094" width="12.7109375" style="1" customWidth="1"/>
    <col min="15095" max="15096" width="13.140625" style="1" customWidth="1"/>
    <col min="15097" max="15097" width="13.28515625" style="1" customWidth="1"/>
    <col min="15098" max="15098" width="12.28515625" style="1" customWidth="1"/>
    <col min="15099" max="15099" width="11.5703125" style="1" customWidth="1"/>
    <col min="15100" max="15100" width="12.85546875" style="1" customWidth="1"/>
    <col min="15101" max="15101" width="17.28515625" style="1" customWidth="1"/>
    <col min="15102" max="15102" width="13.5703125" style="1" customWidth="1"/>
    <col min="15103" max="15103" width="12.5703125" style="1" customWidth="1"/>
    <col min="15104" max="15104" width="13" style="1" customWidth="1"/>
    <col min="15105" max="15105" width="12.85546875" style="1" customWidth="1"/>
    <col min="15106" max="15106" width="17.140625" style="1" customWidth="1"/>
    <col min="15107" max="15107" width="29.28515625" style="1" customWidth="1"/>
    <col min="15108" max="15108" width="9.28515625" style="1" bestFit="1" customWidth="1"/>
    <col min="15109" max="15344" width="9.140625" style="1"/>
    <col min="15345" max="15345" width="9.28515625" style="1" bestFit="1" customWidth="1"/>
    <col min="15346" max="15346" width="11.7109375" style="1" customWidth="1"/>
    <col min="15347" max="15347" width="36.28515625" style="1" customWidth="1"/>
    <col min="15348" max="15348" width="14" style="1" customWidth="1"/>
    <col min="15349" max="15349" width="15.28515625" style="1" customWidth="1"/>
    <col min="15350" max="15350" width="12.7109375" style="1" customWidth="1"/>
    <col min="15351" max="15352" width="13.140625" style="1" customWidth="1"/>
    <col min="15353" max="15353" width="13.28515625" style="1" customWidth="1"/>
    <col min="15354" max="15354" width="12.28515625" style="1" customWidth="1"/>
    <col min="15355" max="15355" width="11.5703125" style="1" customWidth="1"/>
    <col min="15356" max="15356" width="12.85546875" style="1" customWidth="1"/>
    <col min="15357" max="15357" width="17.28515625" style="1" customWidth="1"/>
    <col min="15358" max="15358" width="13.5703125" style="1" customWidth="1"/>
    <col min="15359" max="15359" width="12.5703125" style="1" customWidth="1"/>
    <col min="15360" max="15360" width="13" style="1" customWidth="1"/>
    <col min="15361" max="15361" width="12.85546875" style="1" customWidth="1"/>
    <col min="15362" max="15362" width="17.140625" style="1" customWidth="1"/>
    <col min="15363" max="15363" width="29.28515625" style="1" customWidth="1"/>
    <col min="15364" max="15364" width="9.28515625" style="1" bestFit="1" customWidth="1"/>
    <col min="15365" max="15600" width="9.140625" style="1"/>
    <col min="15601" max="15601" width="9.28515625" style="1" bestFit="1" customWidth="1"/>
    <col min="15602" max="15602" width="11.7109375" style="1" customWidth="1"/>
    <col min="15603" max="15603" width="36.28515625" style="1" customWidth="1"/>
    <col min="15604" max="15604" width="14" style="1" customWidth="1"/>
    <col min="15605" max="15605" width="15.28515625" style="1" customWidth="1"/>
    <col min="15606" max="15606" width="12.7109375" style="1" customWidth="1"/>
    <col min="15607" max="15608" width="13.140625" style="1" customWidth="1"/>
    <col min="15609" max="15609" width="13.28515625" style="1" customWidth="1"/>
    <col min="15610" max="15610" width="12.28515625" style="1" customWidth="1"/>
    <col min="15611" max="15611" width="11.5703125" style="1" customWidth="1"/>
    <col min="15612" max="15612" width="12.85546875" style="1" customWidth="1"/>
    <col min="15613" max="15613" width="17.28515625" style="1" customWidth="1"/>
    <col min="15614" max="15614" width="13.5703125" style="1" customWidth="1"/>
    <col min="15615" max="15615" width="12.5703125" style="1" customWidth="1"/>
    <col min="15616" max="15616" width="13" style="1" customWidth="1"/>
    <col min="15617" max="15617" width="12.85546875" style="1" customWidth="1"/>
    <col min="15618" max="15618" width="17.140625" style="1" customWidth="1"/>
    <col min="15619" max="15619" width="29.28515625" style="1" customWidth="1"/>
    <col min="15620" max="15620" width="9.28515625" style="1" bestFit="1" customWidth="1"/>
    <col min="15621" max="15856" width="9.140625" style="1"/>
    <col min="15857" max="15857" width="9.28515625" style="1" bestFit="1" customWidth="1"/>
    <col min="15858" max="15858" width="11.7109375" style="1" customWidth="1"/>
    <col min="15859" max="15859" width="36.28515625" style="1" customWidth="1"/>
    <col min="15860" max="15860" width="14" style="1" customWidth="1"/>
    <col min="15861" max="15861" width="15.28515625" style="1" customWidth="1"/>
    <col min="15862" max="15862" width="12.7109375" style="1" customWidth="1"/>
    <col min="15863" max="15864" width="13.140625" style="1" customWidth="1"/>
    <col min="15865" max="15865" width="13.28515625" style="1" customWidth="1"/>
    <col min="15866" max="15866" width="12.28515625" style="1" customWidth="1"/>
    <col min="15867" max="15867" width="11.5703125" style="1" customWidth="1"/>
    <col min="15868" max="15868" width="12.85546875" style="1" customWidth="1"/>
    <col min="15869" max="15869" width="17.28515625" style="1" customWidth="1"/>
    <col min="15870" max="15870" width="13.5703125" style="1" customWidth="1"/>
    <col min="15871" max="15871" width="12.5703125" style="1" customWidth="1"/>
    <col min="15872" max="15872" width="13" style="1" customWidth="1"/>
    <col min="15873" max="15873" width="12.85546875" style="1" customWidth="1"/>
    <col min="15874" max="15874" width="17.140625" style="1" customWidth="1"/>
    <col min="15875" max="15875" width="29.28515625" style="1" customWidth="1"/>
    <col min="15876" max="15876" width="9.28515625" style="1" bestFit="1" customWidth="1"/>
    <col min="15877" max="16112" width="9.140625" style="1"/>
    <col min="16113" max="16113" width="9.28515625" style="1" bestFit="1" customWidth="1"/>
    <col min="16114" max="16114" width="11.7109375" style="1" customWidth="1"/>
    <col min="16115" max="16115" width="36.28515625" style="1" customWidth="1"/>
    <col min="16116" max="16116" width="14" style="1" customWidth="1"/>
    <col min="16117" max="16117" width="15.28515625" style="1" customWidth="1"/>
    <col min="16118" max="16118" width="12.7109375" style="1" customWidth="1"/>
    <col min="16119" max="16120" width="13.140625" style="1" customWidth="1"/>
    <col min="16121" max="16121" width="13.28515625" style="1" customWidth="1"/>
    <col min="16122" max="16122" width="12.28515625" style="1" customWidth="1"/>
    <col min="16123" max="16123" width="11.5703125" style="1" customWidth="1"/>
    <col min="16124" max="16124" width="12.85546875" style="1" customWidth="1"/>
    <col min="16125" max="16125" width="17.28515625" style="1" customWidth="1"/>
    <col min="16126" max="16126" width="13.5703125" style="1" customWidth="1"/>
    <col min="16127" max="16127" width="12.5703125" style="1" customWidth="1"/>
    <col min="16128" max="16128" width="13" style="1" customWidth="1"/>
    <col min="16129" max="16129" width="12.85546875" style="1" customWidth="1"/>
    <col min="16130" max="16130" width="17.140625" style="1" customWidth="1"/>
    <col min="16131" max="16131" width="29.28515625" style="1" customWidth="1"/>
    <col min="16132" max="16132" width="9.28515625" style="1" bestFit="1" customWidth="1"/>
    <col min="16133" max="16384" width="9.140625" style="1"/>
  </cols>
  <sheetData>
    <row r="2" spans="1:18" ht="15.75">
      <c r="C2" s="3"/>
    </row>
    <row r="3" spans="1:18" ht="15.75">
      <c r="A3" s="5"/>
      <c r="B3" s="6"/>
      <c r="C3" s="14" t="s">
        <v>0</v>
      </c>
    </row>
    <row r="4" spans="1:18" ht="15.75">
      <c r="A4" s="4"/>
      <c r="B4" s="6"/>
      <c r="C4" s="13" t="s">
        <v>1</v>
      </c>
      <c r="E4" s="48" t="s">
        <v>2</v>
      </c>
      <c r="F4" s="48"/>
      <c r="G4" s="48"/>
      <c r="H4" s="48"/>
    </row>
    <row r="5" spans="1:18" ht="16.5" thickBot="1">
      <c r="A5" s="4"/>
      <c r="B5" s="6"/>
      <c r="C5" s="13"/>
      <c r="E5" s="16"/>
      <c r="F5" s="16"/>
      <c r="G5" s="16"/>
      <c r="H5" s="16"/>
    </row>
    <row r="6" spans="1:18" s="15" customFormat="1" ht="15.75">
      <c r="A6" s="45"/>
      <c r="B6" s="46"/>
      <c r="C6" s="47"/>
      <c r="D6" s="32"/>
      <c r="E6" s="33"/>
      <c r="F6" s="33" t="s">
        <v>3</v>
      </c>
      <c r="G6" s="33"/>
      <c r="H6" s="34"/>
      <c r="I6" s="38"/>
      <c r="J6" s="39" t="s">
        <v>4</v>
      </c>
      <c r="K6" s="39"/>
      <c r="L6" s="39"/>
      <c r="M6" s="40"/>
      <c r="N6" s="38"/>
      <c r="O6" s="39" t="s">
        <v>5</v>
      </c>
      <c r="P6" s="39"/>
      <c r="Q6" s="39"/>
      <c r="R6" s="40"/>
    </row>
    <row r="7" spans="1:18" s="7" customFormat="1" ht="12.75" customHeight="1">
      <c r="A7" s="54" t="s">
        <v>6</v>
      </c>
      <c r="B7" s="49" t="s">
        <v>7</v>
      </c>
      <c r="C7" s="57" t="s">
        <v>8</v>
      </c>
      <c r="D7" s="52" t="s">
        <v>9</v>
      </c>
      <c r="E7" s="53"/>
      <c r="F7" s="53"/>
      <c r="G7" s="53"/>
      <c r="H7" s="59" t="s">
        <v>10</v>
      </c>
      <c r="I7" s="52" t="s">
        <v>9</v>
      </c>
      <c r="J7" s="53"/>
      <c r="K7" s="53"/>
      <c r="L7" s="53"/>
      <c r="M7" s="50" t="s">
        <v>10</v>
      </c>
      <c r="N7" s="52" t="s">
        <v>9</v>
      </c>
      <c r="O7" s="53"/>
      <c r="P7" s="53"/>
      <c r="Q7" s="53"/>
      <c r="R7" s="50" t="s">
        <v>10</v>
      </c>
    </row>
    <row r="8" spans="1:18" s="7" customFormat="1" ht="39" thickBot="1">
      <c r="A8" s="55"/>
      <c r="B8" s="56"/>
      <c r="C8" s="58"/>
      <c r="D8" s="35" t="s">
        <v>11</v>
      </c>
      <c r="E8" s="36" t="s">
        <v>12</v>
      </c>
      <c r="F8" s="36" t="s">
        <v>13</v>
      </c>
      <c r="G8" s="37" t="s">
        <v>3</v>
      </c>
      <c r="H8" s="60"/>
      <c r="I8" s="41" t="s">
        <v>11</v>
      </c>
      <c r="J8" s="42" t="s">
        <v>12</v>
      </c>
      <c r="K8" s="42" t="s">
        <v>13</v>
      </c>
      <c r="L8" s="43" t="s">
        <v>3</v>
      </c>
      <c r="M8" s="51"/>
      <c r="N8" s="41" t="s">
        <v>11</v>
      </c>
      <c r="O8" s="42" t="s">
        <v>12</v>
      </c>
      <c r="P8" s="42" t="s">
        <v>13</v>
      </c>
      <c r="Q8" s="43" t="s">
        <v>3</v>
      </c>
      <c r="R8" s="51"/>
    </row>
    <row r="9" spans="1:18">
      <c r="A9" s="44">
        <v>1</v>
      </c>
      <c r="B9" s="25" t="s">
        <v>14</v>
      </c>
      <c r="C9" s="25" t="s">
        <v>15</v>
      </c>
      <c r="D9" s="31">
        <v>65.5</v>
      </c>
      <c r="E9" s="31">
        <v>94.67</v>
      </c>
      <c r="F9" s="31">
        <v>12</v>
      </c>
      <c r="G9" s="31">
        <f t="shared" ref="G9:G40" si="0">D9+E9+F9</f>
        <v>172.17000000000002</v>
      </c>
      <c r="H9" s="31">
        <v>0</v>
      </c>
      <c r="I9" s="30">
        <v>65.5</v>
      </c>
      <c r="J9" s="30">
        <v>94.67</v>
      </c>
      <c r="K9" s="30">
        <v>12</v>
      </c>
      <c r="L9" s="30">
        <f>I9+J9+K9</f>
        <v>172.17000000000002</v>
      </c>
      <c r="M9" s="30">
        <v>0</v>
      </c>
      <c r="N9" s="30">
        <v>0</v>
      </c>
      <c r="O9" s="30">
        <v>0</v>
      </c>
      <c r="P9" s="30">
        <v>0</v>
      </c>
      <c r="Q9" s="30">
        <f>N9+O9+P9</f>
        <v>0</v>
      </c>
      <c r="R9" s="30">
        <v>0</v>
      </c>
    </row>
    <row r="10" spans="1:18">
      <c r="A10" s="20">
        <v>2</v>
      </c>
      <c r="B10" s="17" t="s">
        <v>103</v>
      </c>
      <c r="C10" s="17" t="s">
        <v>104</v>
      </c>
      <c r="D10" s="18">
        <v>1472.6</v>
      </c>
      <c r="E10" s="18">
        <v>418.65999999999997</v>
      </c>
      <c r="F10" s="18">
        <v>60</v>
      </c>
      <c r="G10" s="18">
        <f t="shared" si="0"/>
        <v>1951.2599999999998</v>
      </c>
      <c r="H10" s="18">
        <v>90</v>
      </c>
      <c r="I10" s="18">
        <f>D10*0.25</f>
        <v>368.15</v>
      </c>
      <c r="J10" s="18">
        <f>E10*0.25</f>
        <v>104.66499999999999</v>
      </c>
      <c r="K10" s="18">
        <f>F10*0.25</f>
        <v>15</v>
      </c>
      <c r="L10" s="18">
        <f>G10*0.25</f>
        <v>487.81499999999994</v>
      </c>
      <c r="M10" s="18">
        <f>H10*0.25</f>
        <v>22.5</v>
      </c>
      <c r="N10" s="18">
        <f>0.75*D10</f>
        <v>1104.4499999999998</v>
      </c>
      <c r="O10" s="18">
        <f>0.75*E10</f>
        <v>313.995</v>
      </c>
      <c r="P10" s="18">
        <f>0.75*F10</f>
        <v>45</v>
      </c>
      <c r="Q10" s="18">
        <f>0.75*G10</f>
        <v>1463.4449999999997</v>
      </c>
      <c r="R10" s="18">
        <f>0.75*H10</f>
        <v>67.5</v>
      </c>
    </row>
    <row r="11" spans="1:18" ht="30">
      <c r="A11" s="20">
        <v>3</v>
      </c>
      <c r="B11" s="17" t="s">
        <v>16</v>
      </c>
      <c r="C11" s="17" t="s">
        <v>17</v>
      </c>
      <c r="D11" s="21">
        <v>34.58</v>
      </c>
      <c r="E11" s="21">
        <v>48</v>
      </c>
      <c r="F11" s="21">
        <v>12</v>
      </c>
      <c r="G11" s="21">
        <f t="shared" si="0"/>
        <v>94.58</v>
      </c>
      <c r="H11" s="21">
        <v>0</v>
      </c>
      <c r="I11" s="18">
        <v>34.58</v>
      </c>
      <c r="J11" s="18">
        <v>48</v>
      </c>
      <c r="K11" s="18">
        <v>12</v>
      </c>
      <c r="L11" s="18">
        <f t="shared" ref="L11:L18" si="1">I11+J11+K11</f>
        <v>94.58</v>
      </c>
      <c r="M11" s="18">
        <v>0</v>
      </c>
      <c r="N11" s="18">
        <v>0</v>
      </c>
      <c r="O11" s="18">
        <v>0</v>
      </c>
      <c r="P11" s="18">
        <v>0</v>
      </c>
      <c r="Q11" s="18">
        <f>N11+O11+P11</f>
        <v>0</v>
      </c>
      <c r="R11" s="18">
        <v>0</v>
      </c>
    </row>
    <row r="12" spans="1:18">
      <c r="A12" s="20">
        <v>4</v>
      </c>
      <c r="B12" s="17" t="s">
        <v>52</v>
      </c>
      <c r="C12" s="17" t="s">
        <v>53</v>
      </c>
      <c r="D12" s="18">
        <v>3594.68</v>
      </c>
      <c r="E12" s="18">
        <v>873</v>
      </c>
      <c r="F12" s="18">
        <v>36</v>
      </c>
      <c r="G12" s="18">
        <f t="shared" si="0"/>
        <v>4503.68</v>
      </c>
      <c r="H12" s="18">
        <v>120</v>
      </c>
      <c r="I12" s="18">
        <f>D12*0.25</f>
        <v>898.67</v>
      </c>
      <c r="J12" s="18">
        <f>E12*0.25</f>
        <v>218.25</v>
      </c>
      <c r="K12" s="18">
        <f>F12*0.25</f>
        <v>9</v>
      </c>
      <c r="L12" s="18">
        <f t="shared" si="1"/>
        <v>1125.92</v>
      </c>
      <c r="M12" s="18">
        <f>H12*0.25</f>
        <v>30</v>
      </c>
      <c r="N12" s="18">
        <f>D12*0.75</f>
        <v>2696.0099999999998</v>
      </c>
      <c r="O12" s="18">
        <f>E12*0.75</f>
        <v>654.75</v>
      </c>
      <c r="P12" s="18">
        <f>F12*0.75</f>
        <v>27</v>
      </c>
      <c r="Q12" s="18">
        <f>SUM(N12:P12)</f>
        <v>3377.7599999999998</v>
      </c>
      <c r="R12" s="18">
        <f>H12*0.75</f>
        <v>90</v>
      </c>
    </row>
    <row r="13" spans="1:18">
      <c r="A13" s="20">
        <v>5</v>
      </c>
      <c r="B13" s="26" t="s">
        <v>41</v>
      </c>
      <c r="C13" s="26" t="s">
        <v>42</v>
      </c>
      <c r="D13" s="27">
        <v>94.5</v>
      </c>
      <c r="E13" s="27">
        <v>38</v>
      </c>
      <c r="F13" s="27">
        <v>36</v>
      </c>
      <c r="G13" s="18">
        <f t="shared" si="0"/>
        <v>168.5</v>
      </c>
      <c r="H13" s="28">
        <v>0</v>
      </c>
      <c r="I13" s="27">
        <v>94.5</v>
      </c>
      <c r="J13" s="27">
        <v>38</v>
      </c>
      <c r="K13" s="27">
        <v>36</v>
      </c>
      <c r="L13" s="18">
        <f t="shared" si="1"/>
        <v>168.5</v>
      </c>
      <c r="M13" s="28">
        <v>0</v>
      </c>
      <c r="N13" s="27">
        <v>0</v>
      </c>
      <c r="O13" s="27">
        <v>0</v>
      </c>
      <c r="P13" s="27">
        <v>0</v>
      </c>
      <c r="Q13" s="18">
        <f>SUM(N13:P13)</f>
        <v>0</v>
      </c>
      <c r="R13" s="28">
        <v>0</v>
      </c>
    </row>
    <row r="14" spans="1:18" s="4" customFormat="1">
      <c r="A14" s="20">
        <v>6</v>
      </c>
      <c r="B14" s="17" t="s">
        <v>54</v>
      </c>
      <c r="C14" s="17" t="s">
        <v>64</v>
      </c>
      <c r="D14" s="18">
        <v>93</v>
      </c>
      <c r="E14" s="18">
        <v>51.2</v>
      </c>
      <c r="F14" s="18">
        <v>12</v>
      </c>
      <c r="G14" s="18">
        <f t="shared" si="0"/>
        <v>156.19999999999999</v>
      </c>
      <c r="H14" s="18">
        <v>0</v>
      </c>
      <c r="I14" s="18">
        <v>93</v>
      </c>
      <c r="J14" s="18">
        <v>51.2</v>
      </c>
      <c r="K14" s="18">
        <v>12</v>
      </c>
      <c r="L14" s="18">
        <f t="shared" si="1"/>
        <v>156.19999999999999</v>
      </c>
      <c r="M14" s="18">
        <v>0</v>
      </c>
      <c r="N14" s="18">
        <v>0</v>
      </c>
      <c r="O14" s="18">
        <v>0</v>
      </c>
      <c r="P14" s="18">
        <v>0</v>
      </c>
      <c r="Q14" s="18">
        <f>SUM(N14:P14)</f>
        <v>0</v>
      </c>
      <c r="R14" s="18">
        <v>0</v>
      </c>
    </row>
    <row r="15" spans="1:18">
      <c r="A15" s="20">
        <v>7</v>
      </c>
      <c r="B15" s="17" t="s">
        <v>89</v>
      </c>
      <c r="C15" s="17" t="s">
        <v>90</v>
      </c>
      <c r="D15" s="18">
        <v>598.25</v>
      </c>
      <c r="E15" s="18">
        <v>168.34</v>
      </c>
      <c r="F15" s="18">
        <v>35</v>
      </c>
      <c r="G15" s="18">
        <f t="shared" si="0"/>
        <v>801.59</v>
      </c>
      <c r="H15" s="18">
        <v>60</v>
      </c>
      <c r="I15" s="18">
        <v>0</v>
      </c>
      <c r="J15" s="18">
        <v>0</v>
      </c>
      <c r="K15" s="18">
        <v>0</v>
      </c>
      <c r="L15" s="18">
        <f t="shared" si="1"/>
        <v>0</v>
      </c>
      <c r="M15" s="18">
        <v>0</v>
      </c>
      <c r="N15" s="18">
        <v>598.25</v>
      </c>
      <c r="O15" s="18">
        <v>168.34</v>
      </c>
      <c r="P15" s="18">
        <v>35</v>
      </c>
      <c r="Q15" s="18">
        <f>SUM(N15:P15)</f>
        <v>801.59</v>
      </c>
      <c r="R15" s="18">
        <v>60</v>
      </c>
    </row>
    <row r="16" spans="1:18" ht="30">
      <c r="A16" s="20">
        <v>8</v>
      </c>
      <c r="B16" s="17" t="s">
        <v>18</v>
      </c>
      <c r="C16" s="17" t="s">
        <v>19</v>
      </c>
      <c r="D16" s="21">
        <v>61.5</v>
      </c>
      <c r="E16" s="21">
        <v>63</v>
      </c>
      <c r="F16" s="21">
        <v>30</v>
      </c>
      <c r="G16" s="21">
        <f t="shared" si="0"/>
        <v>154.5</v>
      </c>
      <c r="H16" s="21">
        <v>0</v>
      </c>
      <c r="I16" s="18">
        <v>61.5</v>
      </c>
      <c r="J16" s="18">
        <v>63</v>
      </c>
      <c r="K16" s="18">
        <v>30</v>
      </c>
      <c r="L16" s="18">
        <f t="shared" si="1"/>
        <v>154.5</v>
      </c>
      <c r="M16" s="18">
        <v>0</v>
      </c>
      <c r="N16" s="18">
        <v>0</v>
      </c>
      <c r="O16" s="18">
        <v>0</v>
      </c>
      <c r="P16" s="18">
        <v>0</v>
      </c>
      <c r="Q16" s="18">
        <f>N16+O16+P16</f>
        <v>0</v>
      </c>
      <c r="R16" s="18">
        <v>0</v>
      </c>
    </row>
    <row r="17" spans="1:18">
      <c r="A17" s="20">
        <v>9</v>
      </c>
      <c r="B17" s="17" t="s">
        <v>20</v>
      </c>
      <c r="C17" s="17" t="s">
        <v>21</v>
      </c>
      <c r="D17" s="21">
        <v>3049.5</v>
      </c>
      <c r="E17" s="21">
        <v>807</v>
      </c>
      <c r="F17" s="21">
        <v>59</v>
      </c>
      <c r="G17" s="21">
        <f t="shared" si="0"/>
        <v>3915.5</v>
      </c>
      <c r="H17" s="21">
        <v>180</v>
      </c>
      <c r="I17" s="18">
        <f t="shared" ref="I17:K18" si="2">D17*0.25</f>
        <v>762.375</v>
      </c>
      <c r="J17" s="18">
        <f t="shared" si="2"/>
        <v>201.75</v>
      </c>
      <c r="K17" s="18">
        <f t="shared" si="2"/>
        <v>14.75</v>
      </c>
      <c r="L17" s="18">
        <f t="shared" si="1"/>
        <v>978.875</v>
      </c>
      <c r="M17" s="18">
        <f>H17*0.25</f>
        <v>45</v>
      </c>
      <c r="N17" s="18">
        <f t="shared" ref="N17:P18" si="3">D17*0.75</f>
        <v>2287.125</v>
      </c>
      <c r="O17" s="18">
        <f t="shared" si="3"/>
        <v>605.25</v>
      </c>
      <c r="P17" s="18">
        <f t="shared" si="3"/>
        <v>44.25</v>
      </c>
      <c r="Q17" s="18">
        <f>N17+O17+P17</f>
        <v>2936.625</v>
      </c>
      <c r="R17" s="18">
        <f>H17*0.75</f>
        <v>135</v>
      </c>
    </row>
    <row r="18" spans="1:18">
      <c r="A18" s="20">
        <v>10</v>
      </c>
      <c r="B18" s="17" t="s">
        <v>37</v>
      </c>
      <c r="C18" s="17" t="s">
        <v>40</v>
      </c>
      <c r="D18" s="21">
        <v>778</v>
      </c>
      <c r="E18" s="21">
        <v>129</v>
      </c>
      <c r="F18" s="21">
        <v>35</v>
      </c>
      <c r="G18" s="21">
        <f t="shared" si="0"/>
        <v>942</v>
      </c>
      <c r="H18" s="21">
        <v>0</v>
      </c>
      <c r="I18" s="18">
        <f t="shared" si="2"/>
        <v>194.5</v>
      </c>
      <c r="J18" s="18">
        <f t="shared" si="2"/>
        <v>32.25</v>
      </c>
      <c r="K18" s="18">
        <f t="shared" si="2"/>
        <v>8.75</v>
      </c>
      <c r="L18" s="18">
        <f t="shared" si="1"/>
        <v>235.5</v>
      </c>
      <c r="M18" s="18">
        <v>0</v>
      </c>
      <c r="N18" s="18">
        <f t="shared" si="3"/>
        <v>583.5</v>
      </c>
      <c r="O18" s="18">
        <f t="shared" si="3"/>
        <v>96.75</v>
      </c>
      <c r="P18" s="18">
        <f t="shared" si="3"/>
        <v>26.25</v>
      </c>
      <c r="Q18" s="18">
        <f>N18+O18+P18</f>
        <v>706.5</v>
      </c>
      <c r="R18" s="18">
        <v>0</v>
      </c>
    </row>
    <row r="19" spans="1:18">
      <c r="A19" s="20">
        <v>11</v>
      </c>
      <c r="B19" s="17" t="s">
        <v>113</v>
      </c>
      <c r="C19" s="17" t="s">
        <v>114</v>
      </c>
      <c r="D19" s="18">
        <v>12.5</v>
      </c>
      <c r="E19" s="18">
        <v>60</v>
      </c>
      <c r="F19" s="18">
        <v>7</v>
      </c>
      <c r="G19" s="18">
        <f t="shared" si="0"/>
        <v>79.5</v>
      </c>
      <c r="H19" s="18">
        <v>0</v>
      </c>
      <c r="I19" s="18">
        <v>12.5</v>
      </c>
      <c r="J19" s="18">
        <v>60</v>
      </c>
      <c r="K19" s="18">
        <v>7</v>
      </c>
      <c r="L19" s="18">
        <f>K19+J19+I19</f>
        <v>79.5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</row>
    <row r="20" spans="1:18">
      <c r="A20" s="20">
        <v>12</v>
      </c>
      <c r="B20" s="17" t="s">
        <v>115</v>
      </c>
      <c r="C20" s="17" t="s">
        <v>116</v>
      </c>
      <c r="D20" s="18">
        <v>33.5</v>
      </c>
      <c r="E20" s="18">
        <v>53.33</v>
      </c>
      <c r="F20" s="18">
        <v>0</v>
      </c>
      <c r="G20" s="18">
        <f t="shared" si="0"/>
        <v>86.83</v>
      </c>
      <c r="H20" s="18">
        <v>0</v>
      </c>
      <c r="I20" s="18">
        <v>33.5</v>
      </c>
      <c r="J20" s="18">
        <v>53.33</v>
      </c>
      <c r="K20" s="18">
        <v>0</v>
      </c>
      <c r="L20" s="18">
        <f>H20+I20+J20+K20</f>
        <v>86.83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</row>
    <row r="21" spans="1:18">
      <c r="A21" s="20">
        <v>13</v>
      </c>
      <c r="B21" s="17" t="s">
        <v>65</v>
      </c>
      <c r="C21" s="17" t="s">
        <v>66</v>
      </c>
      <c r="D21" s="18">
        <v>3</v>
      </c>
      <c r="E21" s="18">
        <v>48</v>
      </c>
      <c r="F21" s="18">
        <v>0</v>
      </c>
      <c r="G21" s="18">
        <f t="shared" si="0"/>
        <v>51</v>
      </c>
      <c r="H21" s="18">
        <v>0</v>
      </c>
      <c r="I21" s="18">
        <v>3</v>
      </c>
      <c r="J21" s="18">
        <v>48</v>
      </c>
      <c r="K21" s="18">
        <v>0</v>
      </c>
      <c r="L21" s="18">
        <f>I21+J21+K21</f>
        <v>51</v>
      </c>
      <c r="M21" s="18">
        <v>0</v>
      </c>
      <c r="N21" s="18">
        <v>0</v>
      </c>
      <c r="O21" s="18">
        <v>0</v>
      </c>
      <c r="P21" s="18">
        <v>0</v>
      </c>
      <c r="Q21" s="18">
        <f>SUM(N21:P21)</f>
        <v>0</v>
      </c>
      <c r="R21" s="18">
        <v>0</v>
      </c>
    </row>
    <row r="22" spans="1:18">
      <c r="A22" s="20">
        <v>14</v>
      </c>
      <c r="B22" s="17" t="s">
        <v>105</v>
      </c>
      <c r="C22" s="17" t="s">
        <v>117</v>
      </c>
      <c r="D22" s="18">
        <v>99.42</v>
      </c>
      <c r="E22" s="18">
        <v>174</v>
      </c>
      <c r="F22" s="18">
        <v>12</v>
      </c>
      <c r="G22" s="18">
        <f t="shared" si="0"/>
        <v>285.42</v>
      </c>
      <c r="H22" s="18">
        <v>0</v>
      </c>
      <c r="I22" s="18">
        <f>0.25*D22</f>
        <v>24.855</v>
      </c>
      <c r="J22" s="18">
        <f>0.25*E22</f>
        <v>43.5</v>
      </c>
      <c r="K22" s="18">
        <f>0.25*F22</f>
        <v>3</v>
      </c>
      <c r="L22" s="18">
        <f>0.25*G22</f>
        <v>71.355000000000004</v>
      </c>
      <c r="M22" s="18">
        <v>0</v>
      </c>
      <c r="N22" s="18">
        <f>0.75*D22</f>
        <v>74.564999999999998</v>
      </c>
      <c r="O22" s="18">
        <f>0.75*E22</f>
        <v>130.5</v>
      </c>
      <c r="P22" s="18">
        <f>0.75*F22</f>
        <v>9</v>
      </c>
      <c r="Q22" s="18">
        <f>0.75*G22</f>
        <v>214.065</v>
      </c>
      <c r="R22" s="18">
        <f>0.75*H22</f>
        <v>0</v>
      </c>
    </row>
    <row r="23" spans="1:18" ht="30">
      <c r="A23" s="20">
        <v>15</v>
      </c>
      <c r="B23" s="17" t="s">
        <v>22</v>
      </c>
      <c r="C23" s="17" t="s">
        <v>23</v>
      </c>
      <c r="D23" s="21">
        <v>11</v>
      </c>
      <c r="E23" s="21">
        <v>45</v>
      </c>
      <c r="F23" s="21">
        <v>0</v>
      </c>
      <c r="G23" s="21">
        <f t="shared" si="0"/>
        <v>56</v>
      </c>
      <c r="H23" s="21">
        <v>0</v>
      </c>
      <c r="I23" s="18">
        <v>11</v>
      </c>
      <c r="J23" s="18">
        <v>45</v>
      </c>
      <c r="K23" s="18">
        <v>0</v>
      </c>
      <c r="L23" s="18">
        <f>I23+J23+K23</f>
        <v>56</v>
      </c>
      <c r="M23" s="18">
        <v>0</v>
      </c>
      <c r="N23" s="18">
        <v>0</v>
      </c>
      <c r="O23" s="18">
        <v>0</v>
      </c>
      <c r="P23" s="18">
        <v>0</v>
      </c>
      <c r="Q23" s="18">
        <f>N23+O23+P23</f>
        <v>0</v>
      </c>
      <c r="R23" s="18">
        <v>0</v>
      </c>
    </row>
    <row r="24" spans="1:18">
      <c r="A24" s="20">
        <v>16</v>
      </c>
      <c r="B24" s="17" t="s">
        <v>24</v>
      </c>
      <c r="C24" s="17" t="s">
        <v>25</v>
      </c>
      <c r="D24" s="21">
        <v>15</v>
      </c>
      <c r="E24" s="21">
        <v>56</v>
      </c>
      <c r="F24" s="21">
        <v>2</v>
      </c>
      <c r="G24" s="21">
        <f t="shared" si="0"/>
        <v>73</v>
      </c>
      <c r="H24" s="21">
        <v>0</v>
      </c>
      <c r="I24" s="18">
        <v>15</v>
      </c>
      <c r="J24" s="18">
        <v>56</v>
      </c>
      <c r="K24" s="18">
        <v>2</v>
      </c>
      <c r="L24" s="18">
        <f>I24+J24+K24</f>
        <v>73</v>
      </c>
      <c r="M24" s="18">
        <v>0</v>
      </c>
      <c r="N24" s="18">
        <v>0</v>
      </c>
      <c r="O24" s="18">
        <v>0</v>
      </c>
      <c r="P24" s="18">
        <v>0</v>
      </c>
      <c r="Q24" s="18">
        <f>N24+O24+P24</f>
        <v>0</v>
      </c>
      <c r="R24" s="18">
        <v>0</v>
      </c>
    </row>
    <row r="25" spans="1:18">
      <c r="A25" s="20">
        <v>17</v>
      </c>
      <c r="B25" s="17" t="s">
        <v>127</v>
      </c>
      <c r="C25" s="17" t="s">
        <v>128</v>
      </c>
      <c r="D25" s="21">
        <v>2771</v>
      </c>
      <c r="E25" s="21">
        <v>589</v>
      </c>
      <c r="F25" s="21">
        <f>12*4+35</f>
        <v>83</v>
      </c>
      <c r="G25" s="21">
        <f t="shared" si="0"/>
        <v>3443</v>
      </c>
      <c r="H25" s="21">
        <v>120</v>
      </c>
      <c r="I25" s="22">
        <f>D25*0.25</f>
        <v>692.75</v>
      </c>
      <c r="J25" s="22">
        <f>E25*0.25</f>
        <v>147.25</v>
      </c>
      <c r="K25" s="22">
        <f>F25*0.25</f>
        <v>20.75</v>
      </c>
      <c r="L25" s="22">
        <f>G25*0.25</f>
        <v>860.75</v>
      </c>
      <c r="M25" s="22">
        <f>H25*0.25</f>
        <v>30</v>
      </c>
      <c r="N25" s="22">
        <f>D25*0.75</f>
        <v>2078.25</v>
      </c>
      <c r="O25" s="22">
        <f>E25*0.75</f>
        <v>441.75</v>
      </c>
      <c r="P25" s="22">
        <f>F25*0.75</f>
        <v>62.25</v>
      </c>
      <c r="Q25" s="22">
        <f>G25*0.75</f>
        <v>2582.25</v>
      </c>
      <c r="R25" s="22">
        <f>H25*0.75</f>
        <v>90</v>
      </c>
    </row>
    <row r="26" spans="1:18">
      <c r="A26" s="20">
        <v>18</v>
      </c>
      <c r="B26" s="17" t="s">
        <v>43</v>
      </c>
      <c r="C26" s="17" t="s">
        <v>44</v>
      </c>
      <c r="D26" s="18">
        <v>40.28</v>
      </c>
      <c r="E26" s="18">
        <v>62</v>
      </c>
      <c r="F26" s="18">
        <v>17</v>
      </c>
      <c r="G26" s="18">
        <f t="shared" si="0"/>
        <v>119.28</v>
      </c>
      <c r="H26" s="18">
        <v>0</v>
      </c>
      <c r="I26" s="18">
        <v>40.28</v>
      </c>
      <c r="J26" s="18">
        <v>62</v>
      </c>
      <c r="K26" s="18">
        <v>17</v>
      </c>
      <c r="L26" s="18">
        <f>I26+J26+K26</f>
        <v>119.28</v>
      </c>
      <c r="M26" s="18">
        <v>0</v>
      </c>
      <c r="N26" s="18">
        <v>0</v>
      </c>
      <c r="O26" s="18">
        <v>0</v>
      </c>
      <c r="P26" s="18">
        <v>0</v>
      </c>
      <c r="Q26" s="18">
        <f>SUM(N26:P26)</f>
        <v>0</v>
      </c>
      <c r="R26" s="18">
        <v>0</v>
      </c>
    </row>
    <row r="27" spans="1:18" ht="30">
      <c r="A27" s="20">
        <v>19</v>
      </c>
      <c r="B27" s="17" t="s">
        <v>45</v>
      </c>
      <c r="C27" s="17" t="s">
        <v>46</v>
      </c>
      <c r="D27" s="18">
        <v>1730.12</v>
      </c>
      <c r="E27" s="18">
        <v>562</v>
      </c>
      <c r="F27" s="18">
        <v>75</v>
      </c>
      <c r="G27" s="18">
        <f t="shared" si="0"/>
        <v>2367.12</v>
      </c>
      <c r="H27" s="18">
        <v>60</v>
      </c>
      <c r="I27" s="18">
        <f t="shared" ref="I27:K28" si="4">D27*0.25</f>
        <v>432.53</v>
      </c>
      <c r="J27" s="18">
        <f t="shared" si="4"/>
        <v>140.5</v>
      </c>
      <c r="K27" s="18">
        <f t="shared" si="4"/>
        <v>18.75</v>
      </c>
      <c r="L27" s="18">
        <f>I27+J27+K27</f>
        <v>591.78</v>
      </c>
      <c r="M27" s="18">
        <f>H27*0.25</f>
        <v>15</v>
      </c>
      <c r="N27" s="18">
        <f t="shared" ref="N27:P28" si="5">D27*0.75</f>
        <v>1297.5899999999999</v>
      </c>
      <c r="O27" s="18">
        <f t="shared" si="5"/>
        <v>421.5</v>
      </c>
      <c r="P27" s="18">
        <f t="shared" si="5"/>
        <v>56.25</v>
      </c>
      <c r="Q27" s="18">
        <f>SUM(N27:P27)</f>
        <v>1775.34</v>
      </c>
      <c r="R27" s="18">
        <f>H27*0.75</f>
        <v>45</v>
      </c>
    </row>
    <row r="28" spans="1:18">
      <c r="A28" s="20">
        <v>20</v>
      </c>
      <c r="B28" s="17" t="s">
        <v>57</v>
      </c>
      <c r="C28" s="17" t="s">
        <v>58</v>
      </c>
      <c r="D28" s="18">
        <v>2131.75</v>
      </c>
      <c r="E28" s="18">
        <v>575</v>
      </c>
      <c r="F28" s="18">
        <v>47</v>
      </c>
      <c r="G28" s="18">
        <f t="shared" si="0"/>
        <v>2753.75</v>
      </c>
      <c r="H28" s="18">
        <v>30</v>
      </c>
      <c r="I28" s="18">
        <f t="shared" si="4"/>
        <v>532.9375</v>
      </c>
      <c r="J28" s="18">
        <f t="shared" si="4"/>
        <v>143.75</v>
      </c>
      <c r="K28" s="18">
        <f t="shared" si="4"/>
        <v>11.75</v>
      </c>
      <c r="L28" s="18">
        <f>I28+J28+K28</f>
        <v>688.4375</v>
      </c>
      <c r="M28" s="18">
        <f>H28*0.25</f>
        <v>7.5</v>
      </c>
      <c r="N28" s="18">
        <f t="shared" si="5"/>
        <v>1598.8125</v>
      </c>
      <c r="O28" s="18">
        <f t="shared" si="5"/>
        <v>431.25</v>
      </c>
      <c r="P28" s="18">
        <f t="shared" si="5"/>
        <v>35.25</v>
      </c>
      <c r="Q28" s="18">
        <f>SUM(N28:P28)</f>
        <v>2065.3125</v>
      </c>
      <c r="R28" s="18">
        <f>H28*0.75</f>
        <v>22.5</v>
      </c>
    </row>
    <row r="29" spans="1:18" ht="30">
      <c r="A29" s="20">
        <v>21</v>
      </c>
      <c r="B29" s="17" t="s">
        <v>83</v>
      </c>
      <c r="C29" s="17" t="s">
        <v>84</v>
      </c>
      <c r="D29" s="18">
        <v>98.85</v>
      </c>
      <c r="E29" s="18">
        <v>54.33</v>
      </c>
      <c r="F29" s="18">
        <v>17</v>
      </c>
      <c r="G29" s="18">
        <f t="shared" si="0"/>
        <v>170.18</v>
      </c>
      <c r="H29" s="18">
        <v>30</v>
      </c>
      <c r="I29" s="18">
        <v>98.85</v>
      </c>
      <c r="J29" s="18">
        <v>54.33</v>
      </c>
      <c r="K29" s="18">
        <v>17</v>
      </c>
      <c r="L29" s="18">
        <f>I29+J29+K29</f>
        <v>170.18</v>
      </c>
      <c r="M29" s="18">
        <v>30</v>
      </c>
      <c r="N29" s="18">
        <v>0</v>
      </c>
      <c r="O29" s="18">
        <v>0</v>
      </c>
      <c r="P29" s="18">
        <v>0</v>
      </c>
      <c r="Q29" s="18">
        <f>SUM(N29:P29)</f>
        <v>0</v>
      </c>
      <c r="R29" s="18">
        <v>0</v>
      </c>
    </row>
    <row r="30" spans="1:18" ht="30">
      <c r="A30" s="20">
        <v>22</v>
      </c>
      <c r="B30" s="17" t="s">
        <v>85</v>
      </c>
      <c r="C30" s="17" t="s">
        <v>86</v>
      </c>
      <c r="D30" s="18">
        <v>66.86</v>
      </c>
      <c r="E30" s="18">
        <v>132.5</v>
      </c>
      <c r="F30" s="18">
        <v>17</v>
      </c>
      <c r="G30" s="18">
        <f t="shared" si="0"/>
        <v>216.36</v>
      </c>
      <c r="H30" s="18">
        <v>0</v>
      </c>
      <c r="I30" s="18">
        <v>66.86</v>
      </c>
      <c r="J30" s="18">
        <v>132.5</v>
      </c>
      <c r="K30" s="18">
        <v>17</v>
      </c>
      <c r="L30" s="18">
        <f>I30+J30+K30</f>
        <v>216.36</v>
      </c>
      <c r="M30" s="18">
        <v>0</v>
      </c>
      <c r="N30" s="18">
        <v>0</v>
      </c>
      <c r="O30" s="18">
        <v>0</v>
      </c>
      <c r="P30" s="18">
        <v>0</v>
      </c>
      <c r="Q30" s="18">
        <f>SUM(N30:P30)</f>
        <v>0</v>
      </c>
      <c r="R30" s="18">
        <v>0</v>
      </c>
    </row>
    <row r="31" spans="1:18">
      <c r="A31" s="20">
        <v>23</v>
      </c>
      <c r="B31" s="19" t="s">
        <v>118</v>
      </c>
      <c r="C31" s="17" t="s">
        <v>119</v>
      </c>
      <c r="D31" s="18">
        <v>42</v>
      </c>
      <c r="E31" s="18">
        <v>60</v>
      </c>
      <c r="F31" s="18">
        <v>2</v>
      </c>
      <c r="G31" s="18">
        <f t="shared" si="0"/>
        <v>104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42</v>
      </c>
      <c r="O31" s="18">
        <v>60</v>
      </c>
      <c r="P31" s="18">
        <v>2</v>
      </c>
      <c r="Q31" s="18">
        <f>N31+O31+P31</f>
        <v>104</v>
      </c>
      <c r="R31" s="18">
        <v>0</v>
      </c>
    </row>
    <row r="32" spans="1:18">
      <c r="A32" s="20">
        <v>24</v>
      </c>
      <c r="B32" s="17" t="s">
        <v>38</v>
      </c>
      <c r="C32" s="17" t="s">
        <v>39</v>
      </c>
      <c r="D32" s="21">
        <v>238.6</v>
      </c>
      <c r="E32" s="21">
        <v>160</v>
      </c>
      <c r="F32" s="21">
        <v>17</v>
      </c>
      <c r="G32" s="21">
        <f t="shared" si="0"/>
        <v>415.6</v>
      </c>
      <c r="H32" s="21">
        <v>30</v>
      </c>
      <c r="I32" s="18">
        <v>238.6</v>
      </c>
      <c r="J32" s="18">
        <v>160</v>
      </c>
      <c r="K32" s="18">
        <v>17</v>
      </c>
      <c r="L32" s="18">
        <f>I32+J32+K32</f>
        <v>415.6</v>
      </c>
      <c r="M32" s="18">
        <v>30</v>
      </c>
      <c r="N32" s="18">
        <v>0</v>
      </c>
      <c r="O32" s="18">
        <v>0</v>
      </c>
      <c r="P32" s="18">
        <v>0</v>
      </c>
      <c r="Q32" s="18">
        <f>N32+O32+P32</f>
        <v>0</v>
      </c>
      <c r="R32" s="18">
        <v>0</v>
      </c>
    </row>
    <row r="33" spans="1:18">
      <c r="A33" s="20">
        <v>25</v>
      </c>
      <c r="B33" s="19" t="s">
        <v>87</v>
      </c>
      <c r="C33" s="17" t="s">
        <v>88</v>
      </c>
      <c r="D33" s="18">
        <v>1450.45</v>
      </c>
      <c r="E33" s="18">
        <v>396</v>
      </c>
      <c r="F33" s="18">
        <v>39</v>
      </c>
      <c r="G33" s="18">
        <f t="shared" si="0"/>
        <v>1885.45</v>
      </c>
      <c r="H33" s="18">
        <v>60</v>
      </c>
      <c r="I33" s="18">
        <f>D33*0.25</f>
        <v>362.61250000000001</v>
      </c>
      <c r="J33" s="18">
        <f>E33*0.25</f>
        <v>99</v>
      </c>
      <c r="K33" s="18">
        <f>F33*0.25</f>
        <v>9.75</v>
      </c>
      <c r="L33" s="18">
        <f>G33*0.25</f>
        <v>471.36250000000001</v>
      </c>
      <c r="M33" s="18">
        <f>H33*0.25</f>
        <v>15</v>
      </c>
      <c r="N33" s="18">
        <f>D33*0.75</f>
        <v>1087.8375000000001</v>
      </c>
      <c r="O33" s="18">
        <f>E33*0.75</f>
        <v>297</v>
      </c>
      <c r="P33" s="18">
        <f>F33*0.75</f>
        <v>29.25</v>
      </c>
      <c r="Q33" s="18">
        <f>G33*0.75</f>
        <v>1414.0875000000001</v>
      </c>
      <c r="R33" s="18">
        <f>H33*0.75</f>
        <v>45</v>
      </c>
    </row>
    <row r="34" spans="1:18" ht="30">
      <c r="A34" s="20">
        <v>26</v>
      </c>
      <c r="B34" s="19" t="s">
        <v>26</v>
      </c>
      <c r="C34" s="17" t="s">
        <v>27</v>
      </c>
      <c r="D34" s="21">
        <v>185.4</v>
      </c>
      <c r="E34" s="21">
        <v>222</v>
      </c>
      <c r="F34" s="21">
        <v>17</v>
      </c>
      <c r="G34" s="21">
        <f t="shared" si="0"/>
        <v>424.4</v>
      </c>
      <c r="H34" s="21">
        <v>0</v>
      </c>
      <c r="I34" s="18">
        <f>D34*0.25</f>
        <v>46.35</v>
      </c>
      <c r="J34" s="18">
        <f>E34*0.25</f>
        <v>55.5</v>
      </c>
      <c r="K34" s="18">
        <f>F34*0.25</f>
        <v>4.25</v>
      </c>
      <c r="L34" s="18">
        <f>I34+J34+K34</f>
        <v>106.1</v>
      </c>
      <c r="M34" s="18">
        <v>0</v>
      </c>
      <c r="N34" s="18">
        <f>D34*0.75</f>
        <v>139.05000000000001</v>
      </c>
      <c r="O34" s="18">
        <f>E34*0.75</f>
        <v>166.5</v>
      </c>
      <c r="P34" s="18">
        <f>F34*0.75</f>
        <v>12.75</v>
      </c>
      <c r="Q34" s="18">
        <f>N34+O34+P34</f>
        <v>318.3</v>
      </c>
      <c r="R34" s="18">
        <v>0</v>
      </c>
    </row>
    <row r="35" spans="1:18">
      <c r="A35" s="20">
        <v>27</v>
      </c>
      <c r="B35" s="19" t="s">
        <v>28</v>
      </c>
      <c r="C35" s="17" t="s">
        <v>29</v>
      </c>
      <c r="D35" s="21">
        <v>12.4</v>
      </c>
      <c r="E35" s="21">
        <v>50</v>
      </c>
      <c r="F35" s="21">
        <v>35</v>
      </c>
      <c r="G35" s="21">
        <f t="shared" si="0"/>
        <v>97.4</v>
      </c>
      <c r="H35" s="21">
        <v>0</v>
      </c>
      <c r="I35" s="18">
        <v>12.4</v>
      </c>
      <c r="J35" s="18">
        <v>50</v>
      </c>
      <c r="K35" s="18">
        <v>35</v>
      </c>
      <c r="L35" s="18">
        <f>I35+J35+K35</f>
        <v>97.4</v>
      </c>
      <c r="M35" s="18">
        <v>0</v>
      </c>
      <c r="N35" s="18">
        <v>0</v>
      </c>
      <c r="O35" s="18">
        <v>0</v>
      </c>
      <c r="P35" s="18">
        <v>0</v>
      </c>
      <c r="Q35" s="18">
        <f>N35+O35+P35</f>
        <v>0</v>
      </c>
      <c r="R35" s="18">
        <v>0</v>
      </c>
    </row>
    <row r="36" spans="1:18">
      <c r="A36" s="20">
        <v>28</v>
      </c>
      <c r="B36" s="19" t="s">
        <v>69</v>
      </c>
      <c r="C36" s="17" t="s">
        <v>70</v>
      </c>
      <c r="D36" s="18">
        <v>195</v>
      </c>
      <c r="E36" s="18">
        <v>123</v>
      </c>
      <c r="F36" s="18">
        <v>30</v>
      </c>
      <c r="G36" s="18">
        <f t="shared" si="0"/>
        <v>348</v>
      </c>
      <c r="H36" s="18">
        <v>30</v>
      </c>
      <c r="I36" s="18">
        <f>D36*0.25</f>
        <v>48.75</v>
      </c>
      <c r="J36" s="18">
        <f>E36*0.25</f>
        <v>30.75</v>
      </c>
      <c r="K36" s="18">
        <f>F36*0.25</f>
        <v>7.5</v>
      </c>
      <c r="L36" s="18">
        <f>I36+J36+K36</f>
        <v>87</v>
      </c>
      <c r="M36" s="18">
        <f>H36*0.25</f>
        <v>7.5</v>
      </c>
      <c r="N36" s="18">
        <f>D36*0.75</f>
        <v>146.25</v>
      </c>
      <c r="O36" s="18">
        <f>E36*0.75</f>
        <v>92.25</v>
      </c>
      <c r="P36" s="18">
        <f>F36*0.75</f>
        <v>22.5</v>
      </c>
      <c r="Q36" s="18">
        <f>SUM(N36:P36)</f>
        <v>261</v>
      </c>
      <c r="R36" s="18">
        <f>H36*0.75</f>
        <v>22.5</v>
      </c>
    </row>
    <row r="37" spans="1:18" ht="30">
      <c r="A37" s="20">
        <v>29</v>
      </c>
      <c r="B37" s="19" t="s">
        <v>106</v>
      </c>
      <c r="C37" s="17" t="s">
        <v>107</v>
      </c>
      <c r="D37" s="18">
        <v>104.83</v>
      </c>
      <c r="E37" s="18">
        <v>63</v>
      </c>
      <c r="F37" s="18">
        <v>17</v>
      </c>
      <c r="G37" s="18">
        <f t="shared" si="0"/>
        <v>184.82999999999998</v>
      </c>
      <c r="H37" s="18">
        <v>0</v>
      </c>
      <c r="I37" s="18">
        <v>104.83</v>
      </c>
      <c r="J37" s="18">
        <v>63</v>
      </c>
      <c r="K37" s="18">
        <v>17</v>
      </c>
      <c r="L37" s="18">
        <f>I37+J37+K37</f>
        <v>184.82999999999998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</row>
    <row r="38" spans="1:18">
      <c r="A38" s="20">
        <v>30</v>
      </c>
      <c r="B38" s="19" t="s">
        <v>71</v>
      </c>
      <c r="C38" s="17" t="s">
        <v>72</v>
      </c>
      <c r="D38" s="18">
        <v>594.20000000000005</v>
      </c>
      <c r="E38" s="18">
        <v>196.4</v>
      </c>
      <c r="F38" s="18">
        <v>27</v>
      </c>
      <c r="G38" s="18">
        <f t="shared" si="0"/>
        <v>817.6</v>
      </c>
      <c r="H38" s="18">
        <v>60</v>
      </c>
      <c r="I38" s="18">
        <f>D38*0.25</f>
        <v>148.55000000000001</v>
      </c>
      <c r="J38" s="18">
        <f>E38*0.25</f>
        <v>49.1</v>
      </c>
      <c r="K38" s="18">
        <f>F38*0.25</f>
        <v>6.75</v>
      </c>
      <c r="L38" s="18">
        <f>I38+J38+K38</f>
        <v>204.4</v>
      </c>
      <c r="M38" s="18">
        <f>H38*0.25</f>
        <v>15</v>
      </c>
      <c r="N38" s="18">
        <f>D38*0.75</f>
        <v>445.65000000000003</v>
      </c>
      <c r="O38" s="18">
        <f>E38*0.75</f>
        <v>147.30000000000001</v>
      </c>
      <c r="P38" s="18">
        <f>F38*0.75</f>
        <v>20.25</v>
      </c>
      <c r="Q38" s="18">
        <f>SUM(N38:P38)</f>
        <v>613.20000000000005</v>
      </c>
      <c r="R38" s="18">
        <f>H38*0.75</f>
        <v>45</v>
      </c>
    </row>
    <row r="39" spans="1:18">
      <c r="A39" s="20">
        <v>31</v>
      </c>
      <c r="B39" s="17" t="s">
        <v>59</v>
      </c>
      <c r="C39" s="17" t="s">
        <v>60</v>
      </c>
      <c r="D39" s="18">
        <v>83.5</v>
      </c>
      <c r="E39" s="18">
        <v>86</v>
      </c>
      <c r="F39" s="18">
        <v>4</v>
      </c>
      <c r="G39" s="18">
        <f t="shared" si="0"/>
        <v>173.5</v>
      </c>
      <c r="H39" s="18">
        <v>0</v>
      </c>
      <c r="I39" s="18">
        <v>83.5</v>
      </c>
      <c r="J39" s="18">
        <v>86</v>
      </c>
      <c r="K39" s="18">
        <v>4</v>
      </c>
      <c r="L39" s="18">
        <v>173.5</v>
      </c>
      <c r="M39" s="18">
        <v>0</v>
      </c>
      <c r="N39" s="18">
        <v>0</v>
      </c>
      <c r="O39" s="18">
        <v>0</v>
      </c>
      <c r="P39" s="18">
        <v>0</v>
      </c>
      <c r="Q39" s="18">
        <f>SUM(N39:P39)</f>
        <v>0</v>
      </c>
      <c r="R39" s="18">
        <v>0</v>
      </c>
    </row>
    <row r="40" spans="1:18">
      <c r="A40" s="20">
        <v>32</v>
      </c>
      <c r="B40" s="19" t="s">
        <v>30</v>
      </c>
      <c r="C40" s="17" t="s">
        <v>31</v>
      </c>
      <c r="D40" s="21">
        <v>145</v>
      </c>
      <c r="E40" s="21">
        <v>152.33000000000001</v>
      </c>
      <c r="F40" s="21">
        <v>22</v>
      </c>
      <c r="G40" s="21">
        <f t="shared" si="0"/>
        <v>319.33000000000004</v>
      </c>
      <c r="H40" s="21">
        <v>30</v>
      </c>
      <c r="I40" s="18">
        <v>145</v>
      </c>
      <c r="J40" s="18">
        <v>152.33000000000001</v>
      </c>
      <c r="K40" s="18">
        <v>22</v>
      </c>
      <c r="L40" s="18">
        <f>I40+J40+K40</f>
        <v>319.33000000000004</v>
      </c>
      <c r="M40" s="18">
        <v>30</v>
      </c>
      <c r="N40" s="18">
        <v>0</v>
      </c>
      <c r="O40" s="18">
        <v>0</v>
      </c>
      <c r="P40" s="18">
        <v>0</v>
      </c>
      <c r="Q40" s="18">
        <f>N40+O40+P40</f>
        <v>0</v>
      </c>
      <c r="R40" s="18">
        <v>0</v>
      </c>
    </row>
    <row r="41" spans="1:18" ht="30">
      <c r="A41" s="20">
        <v>33</v>
      </c>
      <c r="B41" s="19" t="s">
        <v>120</v>
      </c>
      <c r="C41" s="17" t="s">
        <v>121</v>
      </c>
      <c r="D41" s="18">
        <v>2076.9299999999998</v>
      </c>
      <c r="E41" s="18">
        <v>538.6</v>
      </c>
      <c r="F41" s="18">
        <f>35+12*3</f>
        <v>71</v>
      </c>
      <c r="G41" s="18">
        <f t="shared" ref="G41:G69" si="6">D41+E41+F41</f>
        <v>2686.5299999999997</v>
      </c>
      <c r="H41" s="18">
        <f>60*4</f>
        <v>240</v>
      </c>
      <c r="I41" s="18">
        <f>0.25*D41</f>
        <v>519.23249999999996</v>
      </c>
      <c r="J41" s="18">
        <f>0.25*E41</f>
        <v>134.65</v>
      </c>
      <c r="K41" s="18">
        <f>0.25*F41</f>
        <v>17.75</v>
      </c>
      <c r="L41" s="18">
        <f>0.25*G41</f>
        <v>671.63249999999994</v>
      </c>
      <c r="M41" s="18">
        <f>0.25*H41</f>
        <v>60</v>
      </c>
      <c r="N41" s="18">
        <f>0.75*D41</f>
        <v>1557.6974999999998</v>
      </c>
      <c r="O41" s="18">
        <f>0.75*E41</f>
        <v>403.95000000000005</v>
      </c>
      <c r="P41" s="18">
        <f>0.75*F41</f>
        <v>53.25</v>
      </c>
      <c r="Q41" s="18">
        <f>0.75*G41</f>
        <v>2014.8974999999998</v>
      </c>
      <c r="R41" s="18">
        <f>0.75*H41</f>
        <v>180</v>
      </c>
    </row>
    <row r="42" spans="1:18" ht="30">
      <c r="A42" s="20">
        <v>34</v>
      </c>
      <c r="B42" s="17" t="s">
        <v>122</v>
      </c>
      <c r="C42" s="17" t="s">
        <v>123</v>
      </c>
      <c r="D42" s="18">
        <v>512</v>
      </c>
      <c r="E42" s="18">
        <v>131</v>
      </c>
      <c r="F42" s="18">
        <v>24</v>
      </c>
      <c r="G42" s="18">
        <f t="shared" si="6"/>
        <v>667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512</v>
      </c>
      <c r="O42" s="18">
        <v>131</v>
      </c>
      <c r="P42" s="18">
        <v>24</v>
      </c>
      <c r="Q42" s="18">
        <f>N42+O42+P42</f>
        <v>667</v>
      </c>
      <c r="R42" s="18">
        <v>0</v>
      </c>
    </row>
    <row r="43" spans="1:18">
      <c r="A43" s="20">
        <v>35</v>
      </c>
      <c r="B43" s="19" t="s">
        <v>47</v>
      </c>
      <c r="C43" s="17" t="s">
        <v>61</v>
      </c>
      <c r="D43" s="18">
        <v>172</v>
      </c>
      <c r="E43" s="18">
        <v>118.67</v>
      </c>
      <c r="F43" s="18">
        <v>35</v>
      </c>
      <c r="G43" s="18">
        <f t="shared" si="6"/>
        <v>325.67</v>
      </c>
      <c r="H43" s="18">
        <v>30</v>
      </c>
      <c r="I43" s="18">
        <v>172</v>
      </c>
      <c r="J43" s="18">
        <v>118.67</v>
      </c>
      <c r="K43" s="18">
        <v>35</v>
      </c>
      <c r="L43" s="18">
        <f>I43+J43+K43</f>
        <v>325.67</v>
      </c>
      <c r="M43" s="18">
        <v>30</v>
      </c>
      <c r="N43" s="18">
        <v>0</v>
      </c>
      <c r="O43" s="18">
        <v>0</v>
      </c>
      <c r="P43" s="18">
        <v>0</v>
      </c>
      <c r="Q43" s="18">
        <f>SUM(N43:P43)</f>
        <v>0</v>
      </c>
      <c r="R43" s="18">
        <v>0</v>
      </c>
    </row>
    <row r="44" spans="1:18" ht="30">
      <c r="A44" s="20">
        <v>36</v>
      </c>
      <c r="B44" s="19" t="s">
        <v>62</v>
      </c>
      <c r="C44" s="17" t="s">
        <v>63</v>
      </c>
      <c r="D44" s="18">
        <v>574</v>
      </c>
      <c r="E44" s="18">
        <v>120</v>
      </c>
      <c r="F44" s="18">
        <v>7</v>
      </c>
      <c r="G44" s="18">
        <f t="shared" si="6"/>
        <v>701</v>
      </c>
      <c r="H44" s="18">
        <v>0</v>
      </c>
      <c r="I44" s="18">
        <f t="shared" ref="I44:K45" si="7">D44*0.25</f>
        <v>143.5</v>
      </c>
      <c r="J44" s="18">
        <f t="shared" si="7"/>
        <v>30</v>
      </c>
      <c r="K44" s="18">
        <f t="shared" si="7"/>
        <v>1.75</v>
      </c>
      <c r="L44" s="18">
        <f>I44+J44+K44</f>
        <v>175.25</v>
      </c>
      <c r="M44" s="18">
        <v>0</v>
      </c>
      <c r="N44" s="18">
        <f>D44*0.75</f>
        <v>430.5</v>
      </c>
      <c r="O44" s="18">
        <f>E44*0.75</f>
        <v>90</v>
      </c>
      <c r="P44" s="18">
        <f>7*0.75</f>
        <v>5.25</v>
      </c>
      <c r="Q44" s="18">
        <f>SUM(N44:P44)</f>
        <v>525.75</v>
      </c>
      <c r="R44" s="18">
        <v>0</v>
      </c>
    </row>
    <row r="45" spans="1:18">
      <c r="A45" s="20">
        <v>37</v>
      </c>
      <c r="B45" s="19" t="s">
        <v>73</v>
      </c>
      <c r="C45" s="19" t="s">
        <v>74</v>
      </c>
      <c r="D45" s="18">
        <v>2003</v>
      </c>
      <c r="E45" s="18">
        <v>480.53</v>
      </c>
      <c r="F45" s="18">
        <v>35</v>
      </c>
      <c r="G45" s="18">
        <f t="shared" si="6"/>
        <v>2518.5299999999997</v>
      </c>
      <c r="H45" s="18">
        <v>60</v>
      </c>
      <c r="I45" s="18">
        <f t="shared" si="7"/>
        <v>500.75</v>
      </c>
      <c r="J45" s="18">
        <f t="shared" si="7"/>
        <v>120.13249999999999</v>
      </c>
      <c r="K45" s="18">
        <f t="shared" si="7"/>
        <v>8.75</v>
      </c>
      <c r="L45" s="18">
        <f>I45+J45+K45</f>
        <v>629.63249999999994</v>
      </c>
      <c r="M45" s="18">
        <f>H45*0.25</f>
        <v>15</v>
      </c>
      <c r="N45" s="18">
        <f>D45*0.75</f>
        <v>1502.25</v>
      </c>
      <c r="O45" s="18">
        <f>E45*0.75</f>
        <v>360.39749999999998</v>
      </c>
      <c r="P45" s="18">
        <f>F45*0.75</f>
        <v>26.25</v>
      </c>
      <c r="Q45" s="18">
        <f>SUM(N45:P45)</f>
        <v>1888.8975</v>
      </c>
      <c r="R45" s="18">
        <f>H45*0.75</f>
        <v>45</v>
      </c>
    </row>
    <row r="46" spans="1:18">
      <c r="A46" s="20">
        <v>38</v>
      </c>
      <c r="B46" s="19" t="s">
        <v>124</v>
      </c>
      <c r="C46" s="19" t="s">
        <v>125</v>
      </c>
      <c r="D46" s="18">
        <v>1126</v>
      </c>
      <c r="E46" s="18">
        <v>313.68</v>
      </c>
      <c r="F46" s="18">
        <v>47</v>
      </c>
      <c r="G46" s="18">
        <f t="shared" si="6"/>
        <v>1486.68</v>
      </c>
      <c r="H46" s="18">
        <v>60</v>
      </c>
      <c r="I46" s="18"/>
      <c r="J46" s="18">
        <v>0</v>
      </c>
      <c r="K46" s="18">
        <v>0</v>
      </c>
      <c r="L46" s="18">
        <v>0</v>
      </c>
      <c r="M46" s="18">
        <v>0</v>
      </c>
      <c r="N46" s="18">
        <v>1126</v>
      </c>
      <c r="O46" s="18">
        <v>313.68</v>
      </c>
      <c r="P46" s="18">
        <v>47</v>
      </c>
      <c r="Q46" s="18">
        <v>1486.68</v>
      </c>
      <c r="R46" s="18">
        <v>60</v>
      </c>
    </row>
    <row r="47" spans="1:18">
      <c r="A47" s="20">
        <v>39</v>
      </c>
      <c r="B47" s="19" t="s">
        <v>91</v>
      </c>
      <c r="C47" s="19" t="s">
        <v>92</v>
      </c>
      <c r="D47" s="18">
        <v>1239.75</v>
      </c>
      <c r="E47" s="18">
        <v>439</v>
      </c>
      <c r="F47" s="18">
        <v>39</v>
      </c>
      <c r="G47" s="18">
        <f t="shared" si="6"/>
        <v>1717.75</v>
      </c>
      <c r="H47" s="18">
        <v>120</v>
      </c>
      <c r="I47" s="18">
        <f t="shared" ref="I47:M48" si="8">D47*0.25</f>
        <v>309.9375</v>
      </c>
      <c r="J47" s="18">
        <f t="shared" si="8"/>
        <v>109.75</v>
      </c>
      <c r="K47" s="18">
        <f t="shared" si="8"/>
        <v>9.75</v>
      </c>
      <c r="L47" s="18">
        <f t="shared" si="8"/>
        <v>429.4375</v>
      </c>
      <c r="M47" s="18">
        <f t="shared" si="8"/>
        <v>30</v>
      </c>
      <c r="N47" s="18">
        <f t="shared" ref="N47:R48" si="9">D47*0.75</f>
        <v>929.8125</v>
      </c>
      <c r="O47" s="18">
        <f t="shared" si="9"/>
        <v>329.25</v>
      </c>
      <c r="P47" s="18">
        <f t="shared" si="9"/>
        <v>29.25</v>
      </c>
      <c r="Q47" s="18">
        <f t="shared" si="9"/>
        <v>1288.3125</v>
      </c>
      <c r="R47" s="18">
        <f t="shared" si="9"/>
        <v>90</v>
      </c>
    </row>
    <row r="48" spans="1:18">
      <c r="A48" s="20">
        <v>40</v>
      </c>
      <c r="B48" s="19" t="s">
        <v>93</v>
      </c>
      <c r="C48" s="19" t="s">
        <v>94</v>
      </c>
      <c r="D48" s="18">
        <v>742.5</v>
      </c>
      <c r="E48" s="18">
        <v>371.4</v>
      </c>
      <c r="F48" s="18">
        <v>30</v>
      </c>
      <c r="G48" s="18">
        <f t="shared" si="6"/>
        <v>1143.9000000000001</v>
      </c>
      <c r="H48" s="18">
        <v>30</v>
      </c>
      <c r="I48" s="18">
        <f t="shared" si="8"/>
        <v>185.625</v>
      </c>
      <c r="J48" s="18">
        <f t="shared" si="8"/>
        <v>92.85</v>
      </c>
      <c r="K48" s="18">
        <f t="shared" si="8"/>
        <v>7.5</v>
      </c>
      <c r="L48" s="18">
        <f t="shared" si="8"/>
        <v>285.97500000000002</v>
      </c>
      <c r="M48" s="18">
        <f t="shared" si="8"/>
        <v>7.5</v>
      </c>
      <c r="N48" s="18">
        <f t="shared" si="9"/>
        <v>556.875</v>
      </c>
      <c r="O48" s="18">
        <f t="shared" si="9"/>
        <v>278.54999999999995</v>
      </c>
      <c r="P48" s="18">
        <f t="shared" si="9"/>
        <v>22.5</v>
      </c>
      <c r="Q48" s="18">
        <f t="shared" si="9"/>
        <v>857.92500000000007</v>
      </c>
      <c r="R48" s="18">
        <f t="shared" si="9"/>
        <v>22.5</v>
      </c>
    </row>
    <row r="49" spans="1:18">
      <c r="A49" s="20">
        <v>41</v>
      </c>
      <c r="B49" s="19" t="s">
        <v>48</v>
      </c>
      <c r="C49" s="17" t="s">
        <v>49</v>
      </c>
      <c r="D49" s="18">
        <v>743</v>
      </c>
      <c r="E49" s="18">
        <v>170.67</v>
      </c>
      <c r="F49" s="18">
        <v>35</v>
      </c>
      <c r="G49" s="18">
        <f t="shared" si="6"/>
        <v>948.67</v>
      </c>
      <c r="H49" s="18">
        <v>30</v>
      </c>
      <c r="I49" s="18">
        <f>D49*0.25</f>
        <v>185.75</v>
      </c>
      <c r="J49" s="18">
        <f>E49*0.25</f>
        <v>42.667499999999997</v>
      </c>
      <c r="K49" s="18">
        <f>F49*0.25</f>
        <v>8.75</v>
      </c>
      <c r="L49" s="18">
        <f>I49+J49+K49</f>
        <v>237.16749999999999</v>
      </c>
      <c r="M49" s="18">
        <f>H49*0.25</f>
        <v>7.5</v>
      </c>
      <c r="N49" s="18">
        <f>D49*0.75</f>
        <v>557.25</v>
      </c>
      <c r="O49" s="18">
        <f>E49*0.75</f>
        <v>128.0025</v>
      </c>
      <c r="P49" s="18">
        <f>F49*0.75</f>
        <v>26.25</v>
      </c>
      <c r="Q49" s="18">
        <f>SUM(N49:P49)</f>
        <v>711.50250000000005</v>
      </c>
      <c r="R49" s="18">
        <f>H49*0.75</f>
        <v>22.5</v>
      </c>
    </row>
    <row r="50" spans="1:18">
      <c r="A50" s="20">
        <v>42</v>
      </c>
      <c r="B50" s="19" t="s">
        <v>108</v>
      </c>
      <c r="C50" s="19" t="s">
        <v>109</v>
      </c>
      <c r="D50" s="18">
        <v>661</v>
      </c>
      <c r="E50" s="18">
        <v>156</v>
      </c>
      <c r="F50" s="18">
        <v>39</v>
      </c>
      <c r="G50" s="18">
        <f t="shared" si="6"/>
        <v>856</v>
      </c>
      <c r="H50" s="18">
        <v>30</v>
      </c>
      <c r="I50" s="18">
        <f>0.25*D50</f>
        <v>165.25</v>
      </c>
      <c r="J50" s="18">
        <f>0.25*E50</f>
        <v>39</v>
      </c>
      <c r="K50" s="18">
        <f>0.25*F50</f>
        <v>9.75</v>
      </c>
      <c r="L50" s="18">
        <f>0.25*G50</f>
        <v>214</v>
      </c>
      <c r="M50" s="18">
        <f>0.25*H50</f>
        <v>7.5</v>
      </c>
      <c r="N50" s="18">
        <f>0.75*D50</f>
        <v>495.75</v>
      </c>
      <c r="O50" s="18">
        <f>0.75*E50</f>
        <v>117</v>
      </c>
      <c r="P50" s="18">
        <f>0.75*F50</f>
        <v>29.25</v>
      </c>
      <c r="Q50" s="18">
        <f>0.75*G50</f>
        <v>642</v>
      </c>
      <c r="R50" s="18">
        <f>0.75*H50</f>
        <v>22.5</v>
      </c>
    </row>
    <row r="51" spans="1:18">
      <c r="A51" s="20">
        <v>43</v>
      </c>
      <c r="B51" s="19" t="s">
        <v>55</v>
      </c>
      <c r="C51" s="19" t="s">
        <v>56</v>
      </c>
      <c r="D51" s="18">
        <v>172</v>
      </c>
      <c r="E51" s="18">
        <v>126.5</v>
      </c>
      <c r="F51" s="18">
        <v>12</v>
      </c>
      <c r="G51" s="18">
        <f t="shared" si="6"/>
        <v>310.5</v>
      </c>
      <c r="H51" s="18">
        <v>30</v>
      </c>
      <c r="I51" s="18">
        <f t="shared" ref="I51:K53" si="10">D51*0.25</f>
        <v>43</v>
      </c>
      <c r="J51" s="18">
        <f t="shared" si="10"/>
        <v>31.625</v>
      </c>
      <c r="K51" s="18">
        <f t="shared" si="10"/>
        <v>3</v>
      </c>
      <c r="L51" s="18">
        <f>I51+J51+K51</f>
        <v>77.625</v>
      </c>
      <c r="M51" s="18">
        <f>H51*0.25</f>
        <v>7.5</v>
      </c>
      <c r="N51" s="18">
        <f t="shared" ref="N51:P53" si="11">D51*0.75</f>
        <v>129</v>
      </c>
      <c r="O51" s="18">
        <f t="shared" si="11"/>
        <v>94.875</v>
      </c>
      <c r="P51" s="18">
        <f t="shared" si="11"/>
        <v>9</v>
      </c>
      <c r="Q51" s="18">
        <f>SUM(N51:P51)</f>
        <v>232.875</v>
      </c>
      <c r="R51" s="18">
        <f>H51*0.75</f>
        <v>22.5</v>
      </c>
    </row>
    <row r="52" spans="1:18">
      <c r="A52" s="20">
        <v>44</v>
      </c>
      <c r="B52" s="19" t="s">
        <v>95</v>
      </c>
      <c r="C52" s="17" t="s">
        <v>96</v>
      </c>
      <c r="D52" s="18">
        <v>751.5</v>
      </c>
      <c r="E52" s="18">
        <v>163</v>
      </c>
      <c r="F52" s="18">
        <v>22</v>
      </c>
      <c r="G52" s="18">
        <f t="shared" si="6"/>
        <v>936.5</v>
      </c>
      <c r="H52" s="18">
        <v>30</v>
      </c>
      <c r="I52" s="18">
        <f t="shared" si="10"/>
        <v>187.875</v>
      </c>
      <c r="J52" s="18">
        <f t="shared" si="10"/>
        <v>40.75</v>
      </c>
      <c r="K52" s="18">
        <f t="shared" si="10"/>
        <v>5.5</v>
      </c>
      <c r="L52" s="18">
        <f>G52*0.25</f>
        <v>234.125</v>
      </c>
      <c r="M52" s="18">
        <f>H52*0.25</f>
        <v>7.5</v>
      </c>
      <c r="N52" s="18">
        <f t="shared" si="11"/>
        <v>563.625</v>
      </c>
      <c r="O52" s="18">
        <f t="shared" si="11"/>
        <v>122.25</v>
      </c>
      <c r="P52" s="18">
        <f t="shared" si="11"/>
        <v>16.5</v>
      </c>
      <c r="Q52" s="18">
        <f>G52*0.75</f>
        <v>702.375</v>
      </c>
      <c r="R52" s="18">
        <f>H52*0.75</f>
        <v>22.5</v>
      </c>
    </row>
    <row r="53" spans="1:18" ht="30">
      <c r="A53" s="20">
        <v>45</v>
      </c>
      <c r="B53" s="19" t="s">
        <v>75</v>
      </c>
      <c r="C53" s="17" t="s">
        <v>76</v>
      </c>
      <c r="D53" s="18">
        <v>1042.5</v>
      </c>
      <c r="E53" s="18">
        <v>254.2</v>
      </c>
      <c r="F53" s="18">
        <v>35</v>
      </c>
      <c r="G53" s="18">
        <f t="shared" si="6"/>
        <v>1331.7</v>
      </c>
      <c r="H53" s="18">
        <v>60</v>
      </c>
      <c r="I53" s="18">
        <f t="shared" si="10"/>
        <v>260.625</v>
      </c>
      <c r="J53" s="18">
        <f t="shared" si="10"/>
        <v>63.55</v>
      </c>
      <c r="K53" s="18">
        <f t="shared" si="10"/>
        <v>8.75</v>
      </c>
      <c r="L53" s="18">
        <f t="shared" ref="L53:L59" si="12">I53+J53+K53</f>
        <v>332.92500000000001</v>
      </c>
      <c r="M53" s="18">
        <f>H53*0.25</f>
        <v>15</v>
      </c>
      <c r="N53" s="18">
        <f t="shared" si="11"/>
        <v>781.875</v>
      </c>
      <c r="O53" s="18">
        <f t="shared" si="11"/>
        <v>190.64999999999998</v>
      </c>
      <c r="P53" s="18">
        <f t="shared" si="11"/>
        <v>26.25</v>
      </c>
      <c r="Q53" s="18">
        <f>SUM(N53:P53)</f>
        <v>998.77499999999998</v>
      </c>
      <c r="R53" s="18">
        <f>H53*0.75</f>
        <v>45</v>
      </c>
    </row>
    <row r="54" spans="1:18">
      <c r="A54" s="20">
        <v>46</v>
      </c>
      <c r="B54" s="19" t="s">
        <v>77</v>
      </c>
      <c r="C54" s="17" t="s">
        <v>78</v>
      </c>
      <c r="D54" s="18">
        <v>0</v>
      </c>
      <c r="E54" s="18">
        <v>38</v>
      </c>
      <c r="F54" s="18">
        <v>2</v>
      </c>
      <c r="G54" s="18">
        <f t="shared" si="6"/>
        <v>40</v>
      </c>
      <c r="H54" s="18">
        <v>0</v>
      </c>
      <c r="I54" s="18">
        <v>0</v>
      </c>
      <c r="J54" s="18">
        <v>38</v>
      </c>
      <c r="K54" s="18">
        <v>2</v>
      </c>
      <c r="L54" s="18">
        <f t="shared" si="12"/>
        <v>40</v>
      </c>
      <c r="M54" s="18">
        <v>0</v>
      </c>
      <c r="N54" s="18">
        <v>0</v>
      </c>
      <c r="O54" s="18">
        <v>0</v>
      </c>
      <c r="P54" s="18">
        <v>0</v>
      </c>
      <c r="Q54" s="18">
        <f>SUM(N54:P54)</f>
        <v>0</v>
      </c>
      <c r="R54" s="18">
        <f>H54*0.75</f>
        <v>0</v>
      </c>
    </row>
    <row r="55" spans="1:18">
      <c r="A55" s="20">
        <v>47</v>
      </c>
      <c r="B55" s="19" t="s">
        <v>97</v>
      </c>
      <c r="C55" s="17" t="s">
        <v>98</v>
      </c>
      <c r="D55" s="18">
        <v>970</v>
      </c>
      <c r="E55" s="18">
        <v>214.4</v>
      </c>
      <c r="F55" s="18">
        <f>20+12</f>
        <v>32</v>
      </c>
      <c r="G55" s="18">
        <f t="shared" si="6"/>
        <v>1216.4000000000001</v>
      </c>
      <c r="H55" s="18">
        <f>30*2</f>
        <v>60</v>
      </c>
      <c r="I55" s="18">
        <v>0</v>
      </c>
      <c r="J55" s="18">
        <v>0</v>
      </c>
      <c r="K55" s="18">
        <v>0</v>
      </c>
      <c r="L55" s="18">
        <f t="shared" si="12"/>
        <v>0</v>
      </c>
      <c r="M55" s="18">
        <v>0</v>
      </c>
      <c r="N55" s="18">
        <v>970</v>
      </c>
      <c r="O55" s="18">
        <v>214.4</v>
      </c>
      <c r="P55" s="18">
        <f>20+12</f>
        <v>32</v>
      </c>
      <c r="Q55" s="18">
        <f>SUM(N55:P55)</f>
        <v>1216.4000000000001</v>
      </c>
      <c r="R55" s="18">
        <f>30*2</f>
        <v>60</v>
      </c>
    </row>
    <row r="56" spans="1:18">
      <c r="A56" s="20">
        <v>48</v>
      </c>
      <c r="B56" s="19" t="s">
        <v>110</v>
      </c>
      <c r="C56" s="19" t="s">
        <v>126</v>
      </c>
      <c r="D56" s="18">
        <v>13</v>
      </c>
      <c r="E56" s="18">
        <v>285.5</v>
      </c>
      <c r="F56" s="18">
        <v>12</v>
      </c>
      <c r="G56" s="18">
        <f t="shared" si="6"/>
        <v>310.5</v>
      </c>
      <c r="H56" s="18">
        <v>0</v>
      </c>
      <c r="I56" s="18">
        <v>13</v>
      </c>
      <c r="J56" s="18">
        <v>285.5</v>
      </c>
      <c r="K56" s="18">
        <v>12</v>
      </c>
      <c r="L56" s="18">
        <f t="shared" si="12"/>
        <v>310.5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</row>
    <row r="57" spans="1:18">
      <c r="A57" s="20">
        <v>49</v>
      </c>
      <c r="B57" s="19" t="s">
        <v>99</v>
      </c>
      <c r="C57" s="17" t="s">
        <v>100</v>
      </c>
      <c r="D57" s="18">
        <v>865</v>
      </c>
      <c r="E57" s="18">
        <v>288</v>
      </c>
      <c r="F57" s="18">
        <f>25+2</f>
        <v>27</v>
      </c>
      <c r="G57" s="18">
        <f t="shared" si="6"/>
        <v>1180</v>
      </c>
      <c r="H57" s="18">
        <f>60*2</f>
        <v>120</v>
      </c>
      <c r="I57" s="18">
        <v>0</v>
      </c>
      <c r="J57" s="18">
        <v>0</v>
      </c>
      <c r="K57" s="18">
        <v>0</v>
      </c>
      <c r="L57" s="18">
        <f t="shared" si="12"/>
        <v>0</v>
      </c>
      <c r="M57" s="18">
        <v>0</v>
      </c>
      <c r="N57" s="18">
        <v>865</v>
      </c>
      <c r="O57" s="18">
        <v>288</v>
      </c>
      <c r="P57" s="18">
        <f>25+2</f>
        <v>27</v>
      </c>
      <c r="Q57" s="18">
        <f>SUM(N57:P57)</f>
        <v>1180</v>
      </c>
      <c r="R57" s="18">
        <f>60*2</f>
        <v>120</v>
      </c>
    </row>
    <row r="58" spans="1:18" ht="30">
      <c r="A58" s="20">
        <v>50</v>
      </c>
      <c r="B58" s="19" t="s">
        <v>50</v>
      </c>
      <c r="C58" s="17" t="s">
        <v>51</v>
      </c>
      <c r="D58" s="18">
        <v>403</v>
      </c>
      <c r="E58" s="18">
        <v>86</v>
      </c>
      <c r="F58" s="18">
        <v>22</v>
      </c>
      <c r="G58" s="18">
        <f t="shared" si="6"/>
        <v>511</v>
      </c>
      <c r="H58" s="18">
        <v>0</v>
      </c>
      <c r="I58" s="18">
        <v>0</v>
      </c>
      <c r="J58" s="18">
        <v>0</v>
      </c>
      <c r="K58" s="18">
        <v>0</v>
      </c>
      <c r="L58" s="18">
        <f t="shared" si="12"/>
        <v>0</v>
      </c>
      <c r="M58" s="18">
        <v>0</v>
      </c>
      <c r="N58" s="18">
        <v>403</v>
      </c>
      <c r="O58" s="18">
        <v>86</v>
      </c>
      <c r="P58" s="18">
        <v>22</v>
      </c>
      <c r="Q58" s="18">
        <f>N58+O58+P58</f>
        <v>511</v>
      </c>
      <c r="R58" s="18">
        <v>0</v>
      </c>
    </row>
    <row r="59" spans="1:18" ht="45">
      <c r="A59" s="20">
        <v>51</v>
      </c>
      <c r="B59" s="19" t="s">
        <v>129</v>
      </c>
      <c r="C59" s="23" t="s">
        <v>130</v>
      </c>
      <c r="D59" s="21">
        <v>105</v>
      </c>
      <c r="E59" s="21">
        <v>70</v>
      </c>
      <c r="F59" s="21">
        <v>2</v>
      </c>
      <c r="G59" s="21">
        <f t="shared" si="6"/>
        <v>177</v>
      </c>
      <c r="H59" s="21">
        <v>0</v>
      </c>
      <c r="I59" s="21">
        <v>105</v>
      </c>
      <c r="J59" s="21">
        <v>70</v>
      </c>
      <c r="K59" s="21">
        <v>2</v>
      </c>
      <c r="L59" s="21">
        <f t="shared" si="12"/>
        <v>177</v>
      </c>
      <c r="M59" s="21">
        <v>0</v>
      </c>
      <c r="N59" s="21">
        <v>0</v>
      </c>
      <c r="O59" s="21">
        <v>0</v>
      </c>
      <c r="P59" s="21">
        <v>0</v>
      </c>
      <c r="Q59" s="18">
        <v>0</v>
      </c>
      <c r="R59" s="21">
        <v>0</v>
      </c>
    </row>
    <row r="60" spans="1:18">
      <c r="A60" s="20">
        <v>52</v>
      </c>
      <c r="B60" s="19" t="s">
        <v>101</v>
      </c>
      <c r="C60" s="29" t="s">
        <v>102</v>
      </c>
      <c r="D60" s="18">
        <v>929.2</v>
      </c>
      <c r="E60" s="18">
        <v>211.66</v>
      </c>
      <c r="F60" s="18">
        <v>34</v>
      </c>
      <c r="G60" s="18">
        <f t="shared" si="6"/>
        <v>1174.8600000000001</v>
      </c>
      <c r="H60" s="18">
        <v>0</v>
      </c>
      <c r="I60" s="18">
        <f>D60*0.25</f>
        <v>232.3</v>
      </c>
      <c r="J60" s="18">
        <f>E60*0.25</f>
        <v>52.914999999999999</v>
      </c>
      <c r="K60" s="18">
        <f>F60*0.25</f>
        <v>8.5</v>
      </c>
      <c r="L60" s="18">
        <f>G60*0.25</f>
        <v>293.71500000000003</v>
      </c>
      <c r="M60" s="18">
        <f>H60*0.25</f>
        <v>0</v>
      </c>
      <c r="N60" s="18">
        <f>D60*0.75</f>
        <v>696.90000000000009</v>
      </c>
      <c r="O60" s="18">
        <f>E60*0.75</f>
        <v>158.745</v>
      </c>
      <c r="P60" s="18">
        <f>F60*0.75</f>
        <v>25.5</v>
      </c>
      <c r="Q60" s="18">
        <f>G60*0.75</f>
        <v>881.1450000000001</v>
      </c>
      <c r="R60" s="18">
        <f>H60*0.75</f>
        <v>0</v>
      </c>
    </row>
    <row r="61" spans="1:18" ht="30">
      <c r="A61" s="20">
        <v>53</v>
      </c>
      <c r="B61" s="17" t="s">
        <v>111</v>
      </c>
      <c r="C61" s="17" t="s">
        <v>112</v>
      </c>
      <c r="D61" s="18">
        <f>478.5+79</f>
        <v>557.5</v>
      </c>
      <c r="E61" s="18">
        <v>96</v>
      </c>
      <c r="F61" s="18">
        <v>17</v>
      </c>
      <c r="G61" s="18">
        <f t="shared" si="6"/>
        <v>670.5</v>
      </c>
      <c r="H61" s="18">
        <v>0</v>
      </c>
      <c r="I61" s="18">
        <f>0.25*D61</f>
        <v>139.375</v>
      </c>
      <c r="J61" s="18">
        <f>0.25*E61</f>
        <v>24</v>
      </c>
      <c r="K61" s="18">
        <f>0.25*F61</f>
        <v>4.25</v>
      </c>
      <c r="L61" s="18">
        <f>0.25*G61</f>
        <v>167.625</v>
      </c>
      <c r="M61" s="18">
        <f>0.25*H61</f>
        <v>0</v>
      </c>
      <c r="N61" s="18">
        <f>0.75*D61</f>
        <v>418.125</v>
      </c>
      <c r="O61" s="18">
        <f>0.75*E61</f>
        <v>72</v>
      </c>
      <c r="P61" s="18">
        <f>0.75*F61</f>
        <v>12.75</v>
      </c>
      <c r="Q61" s="18">
        <f>0.75*G61</f>
        <v>502.875</v>
      </c>
      <c r="R61" s="18">
        <f>0.75*H61</f>
        <v>0</v>
      </c>
    </row>
    <row r="62" spans="1:18">
      <c r="A62" s="20">
        <v>54</v>
      </c>
      <c r="B62" s="19" t="s">
        <v>32</v>
      </c>
      <c r="C62" s="24" t="s">
        <v>33</v>
      </c>
      <c r="D62" s="21">
        <v>568.5</v>
      </c>
      <c r="E62" s="21">
        <v>127</v>
      </c>
      <c r="F62" s="21">
        <v>17</v>
      </c>
      <c r="G62" s="21">
        <f t="shared" si="6"/>
        <v>712.5</v>
      </c>
      <c r="H62" s="21">
        <v>0</v>
      </c>
      <c r="I62" s="18">
        <v>0</v>
      </c>
      <c r="J62" s="18">
        <v>0</v>
      </c>
      <c r="K62" s="18">
        <v>0</v>
      </c>
      <c r="L62" s="18">
        <f>I62+J62+K62</f>
        <v>0</v>
      </c>
      <c r="M62" s="18">
        <v>0</v>
      </c>
      <c r="N62" s="18">
        <v>568.5</v>
      </c>
      <c r="O62" s="18">
        <v>127</v>
      </c>
      <c r="P62" s="18">
        <v>17</v>
      </c>
      <c r="Q62" s="18">
        <f>N62+O62+P62</f>
        <v>712.5</v>
      </c>
      <c r="R62" s="18">
        <v>0</v>
      </c>
    </row>
    <row r="63" spans="1:18">
      <c r="A63" s="20">
        <v>55</v>
      </c>
      <c r="B63" s="19" t="s">
        <v>135</v>
      </c>
      <c r="C63" s="24" t="s">
        <v>136</v>
      </c>
      <c r="D63" s="21">
        <v>138.5</v>
      </c>
      <c r="E63" s="21">
        <v>190</v>
      </c>
      <c r="F63" s="21">
        <v>2</v>
      </c>
      <c r="G63" s="21">
        <f t="shared" si="6"/>
        <v>330.5</v>
      </c>
      <c r="H63" s="21">
        <v>0</v>
      </c>
      <c r="I63" s="22">
        <f>D63*0.25</f>
        <v>34.625</v>
      </c>
      <c r="J63" s="22">
        <f>E63*0.25</f>
        <v>47.5</v>
      </c>
      <c r="K63" s="22">
        <f>F63*0.25</f>
        <v>0.5</v>
      </c>
      <c r="L63" s="22">
        <f>G63*0.25</f>
        <v>82.625</v>
      </c>
      <c r="M63" s="22">
        <f>H63*0.25</f>
        <v>0</v>
      </c>
      <c r="N63" s="22">
        <f>D63*0.75</f>
        <v>103.875</v>
      </c>
      <c r="O63" s="22">
        <f>E63*0.75</f>
        <v>142.5</v>
      </c>
      <c r="P63" s="22">
        <f>F63*0.75</f>
        <v>1.5</v>
      </c>
      <c r="Q63" s="22">
        <f>G63*0.75</f>
        <v>247.875</v>
      </c>
      <c r="R63" s="22">
        <f>H63*0.75</f>
        <v>0</v>
      </c>
    </row>
    <row r="64" spans="1:18" ht="30">
      <c r="A64" s="20">
        <v>56</v>
      </c>
      <c r="B64" s="19" t="s">
        <v>81</v>
      </c>
      <c r="C64" s="23" t="s">
        <v>82</v>
      </c>
      <c r="D64" s="18">
        <v>695.65</v>
      </c>
      <c r="E64" s="18">
        <v>94.81</v>
      </c>
      <c r="F64" s="18">
        <v>2</v>
      </c>
      <c r="G64" s="18">
        <f t="shared" si="6"/>
        <v>792.46</v>
      </c>
      <c r="H64" s="18">
        <v>0</v>
      </c>
      <c r="I64" s="18">
        <f>D64*0.25</f>
        <v>173.91249999999999</v>
      </c>
      <c r="J64" s="18">
        <f>E64*0.25</f>
        <v>23.702500000000001</v>
      </c>
      <c r="K64" s="18">
        <f>F64*0.25</f>
        <v>0.5</v>
      </c>
      <c r="L64" s="18">
        <f>I64+J64+K64</f>
        <v>198.11500000000001</v>
      </c>
      <c r="M64" s="18">
        <v>0</v>
      </c>
      <c r="N64" s="18">
        <f>D64*0.75</f>
        <v>521.73749999999995</v>
      </c>
      <c r="O64" s="18">
        <f>E64*0.75</f>
        <v>71.107500000000002</v>
      </c>
      <c r="P64" s="18">
        <f>F64*0.75</f>
        <v>1.5</v>
      </c>
      <c r="Q64" s="18">
        <f>SUM(N64:P64)</f>
        <v>594.34499999999991</v>
      </c>
      <c r="R64" s="18">
        <f>H64*0.75</f>
        <v>0</v>
      </c>
    </row>
    <row r="65" spans="1:18">
      <c r="A65" s="20">
        <v>57</v>
      </c>
      <c r="B65" s="19" t="s">
        <v>34</v>
      </c>
      <c r="C65" s="23" t="s">
        <v>35</v>
      </c>
      <c r="D65" s="21">
        <v>290</v>
      </c>
      <c r="E65" s="21">
        <v>113.4</v>
      </c>
      <c r="F65" s="21">
        <v>35</v>
      </c>
      <c r="G65" s="21">
        <f t="shared" si="6"/>
        <v>438.4</v>
      </c>
      <c r="H65" s="21">
        <v>30</v>
      </c>
      <c r="I65" s="18">
        <v>0</v>
      </c>
      <c r="J65" s="18">
        <v>0</v>
      </c>
      <c r="K65" s="18">
        <v>0</v>
      </c>
      <c r="L65" s="18">
        <f>I65+J65+K65</f>
        <v>0</v>
      </c>
      <c r="M65" s="18">
        <v>0</v>
      </c>
      <c r="N65" s="18">
        <v>290</v>
      </c>
      <c r="O65" s="18">
        <v>113.4</v>
      </c>
      <c r="P65" s="18">
        <v>35</v>
      </c>
      <c r="Q65" s="18">
        <f>SUM(N65:P65)</f>
        <v>438.4</v>
      </c>
      <c r="R65" s="18">
        <v>30</v>
      </c>
    </row>
    <row r="66" spans="1:18">
      <c r="A66" s="20">
        <v>58</v>
      </c>
      <c r="B66" s="19" t="s">
        <v>131</v>
      </c>
      <c r="C66" s="23" t="s">
        <v>132</v>
      </c>
      <c r="D66" s="21">
        <v>492</v>
      </c>
      <c r="E66" s="21">
        <v>122</v>
      </c>
      <c r="F66" s="21">
        <v>20</v>
      </c>
      <c r="G66" s="21">
        <f t="shared" si="6"/>
        <v>634</v>
      </c>
      <c r="H66" s="21">
        <v>0</v>
      </c>
      <c r="I66" s="20">
        <v>0</v>
      </c>
      <c r="J66" s="20">
        <v>0</v>
      </c>
      <c r="K66" s="20">
        <v>0</v>
      </c>
      <c r="L66" s="21">
        <v>0</v>
      </c>
      <c r="M66" s="21">
        <v>0</v>
      </c>
      <c r="N66" s="21">
        <v>492</v>
      </c>
      <c r="O66" s="21">
        <v>122</v>
      </c>
      <c r="P66" s="21">
        <v>20</v>
      </c>
      <c r="Q66" s="21">
        <f>N66+O66+P66</f>
        <v>634</v>
      </c>
      <c r="R66" s="20">
        <v>0</v>
      </c>
    </row>
    <row r="67" spans="1:18">
      <c r="A67" s="20">
        <v>59</v>
      </c>
      <c r="B67" s="19" t="s">
        <v>79</v>
      </c>
      <c r="C67" s="17" t="s">
        <v>80</v>
      </c>
      <c r="D67" s="18">
        <v>574</v>
      </c>
      <c r="E67" s="18">
        <v>218</v>
      </c>
      <c r="F67" s="18">
        <v>35</v>
      </c>
      <c r="G67" s="18">
        <f t="shared" si="6"/>
        <v>827</v>
      </c>
      <c r="H67" s="18">
        <v>90</v>
      </c>
      <c r="I67" s="18">
        <f>D67*0.25</f>
        <v>143.5</v>
      </c>
      <c r="J67" s="18">
        <f>E67*0.25</f>
        <v>54.5</v>
      </c>
      <c r="K67" s="18">
        <f>F67*0.25</f>
        <v>8.75</v>
      </c>
      <c r="L67" s="18">
        <v>206.75</v>
      </c>
      <c r="M67" s="18">
        <f>H67*0.25</f>
        <v>22.5</v>
      </c>
      <c r="N67" s="18">
        <f>D67*0.75</f>
        <v>430.5</v>
      </c>
      <c r="O67" s="18">
        <f>E67*0.75</f>
        <v>163.5</v>
      </c>
      <c r="P67" s="18">
        <f>F67*0.75</f>
        <v>26.25</v>
      </c>
      <c r="Q67" s="18">
        <f>SUM(N67:P67)</f>
        <v>620.25</v>
      </c>
      <c r="R67" s="18">
        <f>H67*0.75</f>
        <v>67.5</v>
      </c>
    </row>
    <row r="68" spans="1:18">
      <c r="A68" s="20">
        <v>60</v>
      </c>
      <c r="B68" s="19" t="s">
        <v>133</v>
      </c>
      <c r="C68" s="23" t="s">
        <v>134</v>
      </c>
      <c r="D68" s="21">
        <v>905</v>
      </c>
      <c r="E68" s="21">
        <v>95.2</v>
      </c>
      <c r="F68" s="21">
        <v>35</v>
      </c>
      <c r="G68" s="21">
        <f t="shared" si="6"/>
        <v>1035.2</v>
      </c>
      <c r="H68" s="21">
        <v>60</v>
      </c>
      <c r="I68" s="20">
        <v>0</v>
      </c>
      <c r="J68" s="20">
        <v>0</v>
      </c>
      <c r="K68" s="20">
        <v>0</v>
      </c>
      <c r="L68" s="21">
        <v>0</v>
      </c>
      <c r="M68" s="21">
        <v>0</v>
      </c>
      <c r="N68" s="21">
        <v>905</v>
      </c>
      <c r="O68" s="21">
        <v>95.2</v>
      </c>
      <c r="P68" s="21">
        <v>35</v>
      </c>
      <c r="Q68" s="21">
        <f>N68+O68+P68</f>
        <v>1035.2</v>
      </c>
      <c r="R68" s="21">
        <v>60</v>
      </c>
    </row>
    <row r="69" spans="1:18" ht="30">
      <c r="A69" s="20">
        <v>61</v>
      </c>
      <c r="B69" s="17" t="s">
        <v>67</v>
      </c>
      <c r="C69" s="17" t="s">
        <v>68</v>
      </c>
      <c r="D69" s="18">
        <v>580</v>
      </c>
      <c r="E69" s="18">
        <v>107.83</v>
      </c>
      <c r="F69" s="18">
        <v>30</v>
      </c>
      <c r="G69" s="18">
        <f t="shared" si="6"/>
        <v>717.83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580</v>
      </c>
      <c r="O69" s="18">
        <v>107.83</v>
      </c>
      <c r="P69" s="18">
        <v>30</v>
      </c>
      <c r="Q69" s="18">
        <f>SUM(N69:P69)</f>
        <v>717.83</v>
      </c>
      <c r="R69" s="18">
        <v>0</v>
      </c>
    </row>
    <row r="70" spans="1:18" ht="15.75">
      <c r="A70" s="8"/>
      <c r="B70" s="9"/>
      <c r="C70" s="9" t="s">
        <v>36</v>
      </c>
      <c r="D70" s="10">
        <f>SUM(D9:D69)</f>
        <v>39809.300000000003</v>
      </c>
      <c r="E70" s="10">
        <f t="shared" ref="E70:R70" si="13">SUM(E9:E69)</f>
        <v>12351.81</v>
      </c>
      <c r="F70" s="10">
        <f t="shared" si="13"/>
        <v>1569</v>
      </c>
      <c r="G70" s="10">
        <f t="shared" si="13"/>
        <v>53730.11</v>
      </c>
      <c r="H70" s="10">
        <f t="shared" si="13"/>
        <v>1980</v>
      </c>
      <c r="I70" s="10">
        <f t="shared" si="13"/>
        <v>9242.6875</v>
      </c>
      <c r="J70" s="10">
        <f t="shared" si="13"/>
        <v>4003.3874999999998</v>
      </c>
      <c r="K70" s="10">
        <f t="shared" si="13"/>
        <v>541.75</v>
      </c>
      <c r="L70" s="10">
        <f t="shared" si="13"/>
        <v>13787.824999999999</v>
      </c>
      <c r="M70" s="10">
        <f t="shared" si="13"/>
        <v>487.5</v>
      </c>
      <c r="N70" s="10">
        <f t="shared" si="13"/>
        <v>30566.612499999999</v>
      </c>
      <c r="O70" s="10">
        <f t="shared" si="13"/>
        <v>8348.4224999999988</v>
      </c>
      <c r="P70" s="10">
        <f t="shared" si="13"/>
        <v>1027.25</v>
      </c>
      <c r="Q70" s="10">
        <f t="shared" si="13"/>
        <v>39942.285000000003</v>
      </c>
      <c r="R70" s="10">
        <f t="shared" si="13"/>
        <v>1492.5</v>
      </c>
    </row>
  </sheetData>
  <sortState ref="A8:S68">
    <sortCondition ref="B8:B68"/>
  </sortState>
  <mergeCells count="10">
    <mergeCell ref="E4:H4"/>
    <mergeCell ref="M7:M8"/>
    <mergeCell ref="N7:Q7"/>
    <mergeCell ref="R7:R8"/>
    <mergeCell ref="A7:A8"/>
    <mergeCell ref="B7:B8"/>
    <mergeCell ref="C7:C8"/>
    <mergeCell ref="D7:G7"/>
    <mergeCell ref="H7:H8"/>
    <mergeCell ref="I7:L7"/>
  </mergeCells>
  <pageMargins left="0.7" right="0.7" top="0.75" bottom="0.75" header="0.3" footer="0.3"/>
  <pageSetup paperSize="9" scale="90" orientation="landscape" verticalDpi="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radiologie-imagistica punctaje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2019-08-06T15:13:32Z</dcterms:modified>
</cp:coreProperties>
</file>